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640" windowHeight="1125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9" l="1"/>
  <c r="D18" i="8"/>
  <c r="D10" i="7"/>
  <c r="D49" i="6"/>
  <c r="D30" i="6"/>
  <c r="D31" i="6"/>
  <c r="D32" i="6"/>
  <c r="D33" i="6"/>
  <c r="D34" i="6"/>
  <c r="D35" i="6"/>
  <c r="D36" i="6"/>
  <c r="D37" i="6"/>
  <c r="D38" i="6"/>
  <c r="D29" i="6"/>
  <c r="D20" i="6"/>
  <c r="D21" i="6"/>
  <c r="D22" i="6"/>
  <c r="D23" i="6"/>
  <c r="D24" i="6"/>
  <c r="D25" i="6"/>
  <c r="D26" i="6"/>
  <c r="D27" i="6"/>
  <c r="D19" i="6"/>
  <c r="D12" i="6"/>
  <c r="D13" i="6"/>
  <c r="D14" i="6"/>
  <c r="D15" i="6"/>
  <c r="D11" i="6"/>
  <c r="F38" i="6"/>
  <c r="F10" i="6"/>
  <c r="E10" i="6"/>
  <c r="D48" i="6"/>
  <c r="G49" i="6"/>
  <c r="D13" i="2"/>
  <c r="D8" i="2"/>
  <c r="D20" i="2"/>
  <c r="E9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10" i="9"/>
  <c r="C7" i="23"/>
  <c r="A2" i="9"/>
  <c r="A2" i="6"/>
  <c r="G71" i="8"/>
  <c r="G11" i="8"/>
  <c r="G12" i="8"/>
  <c r="G13" i="8"/>
  <c r="G14" i="8"/>
  <c r="G15" i="8"/>
  <c r="G16" i="8"/>
  <c r="G17" i="8"/>
  <c r="G18" i="8"/>
  <c r="G10" i="8"/>
  <c r="G19" i="8"/>
  <c r="G27" i="8"/>
  <c r="G37" i="8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0" i="6"/>
  <c r="G16" i="5"/>
  <c r="G28" i="5"/>
  <c r="G35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58" i="6"/>
  <c r="D71" i="6"/>
  <c r="D75" i="6"/>
  <c r="D9" i="6"/>
  <c r="D159" i="6"/>
  <c r="R150" i="24"/>
  <c r="E18" i="6"/>
  <c r="E28" i="6"/>
  <c r="E38" i="6"/>
  <c r="E48" i="6"/>
  <c r="E58" i="6"/>
  <c r="E71" i="6"/>
  <c r="E75" i="6"/>
  <c r="E9" i="6"/>
  <c r="E159" i="6"/>
  <c r="S150" i="24"/>
  <c r="F18" i="6"/>
  <c r="F2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<sst xmlns="http://schemas.openxmlformats.org/spreadsheetml/2006/main" count="4243" uniqueCount="3306">
  <si>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</si>
  <si>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</si>
  <si>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</si>
  <si>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</si>
  <si>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</si>
  <si>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</si>
  <si>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</si>
  <si>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</si>
  <si>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</si>
  <si>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</si>
  <si>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</si>
  <si>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</si>
  <si>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</si>
  <si>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</si>
  <si>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</si>
  <si>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</si>
  <si>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</si>
  <si>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</si>
  <si>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</si>
  <si>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</si>
  <si>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</si>
  <si>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</si>
  <si>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</si>
  <si>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</si>
  <si>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</si>
  <si>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</si>
  <si>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</si>
  <si>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</si>
  <si>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</si>
  <si>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</si>
  <si>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</si>
  <si>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</si>
  <si>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</si>
  <si>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</si>
  <si>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</si>
  <si>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</si>
  <si>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</si>
  <si>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</si>
  <si>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</si>
  <si>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</si>
  <si>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</si>
  <si>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</si>
  <si>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</si>
  <si>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</si>
  <si>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</si>
  <si>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</si>
  <si>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</si>
  <si>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</si>
  <si>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</si>
  <si>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</si>
  <si>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</si>
  <si>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</si>
  <si>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</si>
  <si>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</si>
  <si>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</si>
  <si>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</si>
  <si>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</si>
  <si>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</si>
  <si>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</si>
  <si>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</si>
  <si>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</si>
  <si>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</si>
  <si>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</si>
  <si>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</si>
  <si>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</si>
  <si>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</si>
  <si>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</si>
  <si>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</si>
  <si>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</si>
  <si>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</si>
  <si>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</si>
  <si>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</si>
  <si>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</si>
  <si>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</si>
  <si>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</si>
  <si>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</si>
  <si>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</si>
  <si>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</si>
  <si>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</si>
  <si>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</si>
  <si>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</si>
  <si>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</si>
  <si>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</si>
  <si>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</si>
  <si>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</si>
  <si>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</si>
  <si>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</si>
  <si>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</si>
  <si>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</si>
  <si>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</si>
  <si>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</si>
  <si>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</si>
  <si>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</si>
  <si>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</si>
  <si>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</si>
  <si>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</si>
  <si>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</si>
  <si>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</si>
  <si>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</si>
  <si>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</si>
  <si>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</si>
  <si>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</si>
  <si>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</si>
  <si>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</si>
  <si>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</si>
  <si>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</si>
  <si>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</si>
  <si>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</si>
  <si>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</si>
  <si>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</si>
  <si>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</si>
  <si>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</si>
  <si>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</si>
  <si>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</si>
  <si>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</si>
  <si>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</si>
  <si>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</si>
  <si>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</si>
  <si>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</si>
  <si>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</si>
  <si>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</si>
  <si>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</si>
  <si>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</si>
  <si>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</si>
  <si>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</si>
  <si>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</si>
  <si>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</si>
  <si>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</si>
  <si>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</si>
  <si>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</si>
  <si>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</si>
  <si>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</si>
  <si>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</si>
  <si>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</si>
  <si>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</si>
  <si>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</si>
  <si>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</si>
  <si>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</si>
  <si>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</si>
  <si>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</si>
  <si>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</si>
  <si>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</si>
  <si>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</si>
  <si>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</si>
  <si>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</si>
  <si>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</si>
  <si>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</si>
  <si>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</si>
  <si>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</si>
  <si>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</si>
  <si>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</si>
  <si>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</si>
  <si>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</si>
  <si>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</si>
  <si>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</si>
  <si>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</si>
  <si>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</si>
  <si>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</si>
  <si>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</si>
  <si>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</si>
  <si>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</si>
  <si>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</si>
  <si>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</si>
  <si>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</si>
  <si>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</si>
  <si>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</si>
  <si>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</si>
  <si>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</si>
  <si>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</si>
  <si>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</si>
  <si>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</si>
  <si>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</si>
  <si>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</si>
  <si>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</si>
  <si>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</si>
  <si>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</si>
  <si>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</si>
  <si>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</si>
  <si>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</si>
  <si>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</si>
  <si>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</si>
  <si>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</si>
  <si>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</si>
  <si>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</si>
  <si>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</si>
  <si>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</si>
  <si>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</si>
  <si>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</si>
  <si>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</si>
  <si>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</si>
  <si>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</si>
  <si>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</si>
  <si>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</si>
  <si>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</si>
  <si>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</si>
  <si>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</si>
  <si>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</si>
  <si>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</si>
  <si>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</si>
  <si>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</si>
  <si>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</si>
  <si>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</si>
  <si>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</si>
  <si>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</si>
  <si>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</si>
  <si>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</si>
  <si>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</si>
  <si>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</si>
  <si>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</si>
  <si>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</si>
  <si>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</si>
  <si>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</si>
  <si>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</si>
  <si>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</si>
  <si>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</si>
  <si>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</si>
  <si>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</si>
  <si>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</si>
  <si>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</si>
  <si>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</si>
  <si>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</si>
  <si>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</si>
  <si>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</si>
  <si>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</si>
  <si>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</si>
  <si>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</si>
  <si>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</si>
  <si>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</si>
  <si>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</si>
  <si>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</si>
  <si>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</si>
  <si>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</si>
  <si>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</si>
  <si>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</si>
  <si>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</si>
  <si>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</si>
  <si>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</si>
  <si>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</si>
  <si>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</si>
  <si>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</si>
  <si>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</si>
  <si>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</si>
  <si>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</si>
  <si>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</si>
  <si>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</si>
  <si>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</si>
  <si>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</si>
  <si>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</si>
  <si>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</si>
  <si>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</si>
  <si>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</si>
  <si>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</si>
  <si>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</si>
  <si>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</si>
  <si>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</si>
  <si>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</si>
  <si>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</si>
  <si>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</si>
  <si>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</si>
  <si>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</si>
  <si>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</si>
  <si>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</si>
  <si>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</si>
  <si>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</si>
  <si>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</si>
  <si>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</si>
  <si>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</si>
  <si>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</si>
  <si>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</si>
  <si>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</si>
  <si>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</si>
  <si>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</si>
  <si>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</si>
  <si>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</si>
  <si>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</si>
  <si>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</si>
  <si>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</si>
  <si>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</si>
  <si>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</si>
  <si>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</si>
  <si>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</si>
  <si>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</si>
  <si>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</si>
  <si>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</si>
  <si>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</si>
  <si>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</si>
  <si>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</si>
  <si>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</si>
  <si>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</si>
  <si>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</si>
  <si>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</si>
  <si>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</si>
  <si>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</si>
  <si>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</si>
  <si>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</si>
  <si>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</si>
  <si>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</si>
  <si>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</si>
  <si>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</si>
  <si>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</si>
  <si>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</si>
  <si>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</si>
  <si>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</si>
  <si>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</si>
  <si>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</si>
  <si>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</si>
  <si>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</si>
  <si>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</si>
  <si>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</si>
  <si>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</si>
  <si>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</si>
  <si>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</si>
  <si>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</si>
  <si>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</si>
  <si>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</si>
  <si>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</si>
  <si>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</si>
  <si>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</si>
  <si>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</si>
  <si>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</si>
  <si>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</si>
  <si>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</si>
  <si>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</si>
  <si>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</si>
  <si>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</si>
  <si>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</si>
  <si>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</si>
  <si>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</si>
  <si>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</si>
  <si>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</si>
  <si>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</si>
  <si>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</si>
  <si>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</si>
  <si>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</si>
  <si>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</si>
  <si>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</si>
  <si>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</si>
  <si>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</si>
  <si>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</si>
  <si>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</si>
  <si>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</si>
  <si>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</si>
  <si>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</si>
  <si>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</si>
  <si>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</si>
  <si>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</si>
  <si>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</si>
  <si>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</si>
  <si>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</si>
  <si>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</si>
  <si>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</si>
  <si>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</si>
  <si>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</si>
  <si>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</si>
  <si>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</si>
  <si>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</si>
  <si>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</si>
  <si>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</si>
  <si>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</si>
  <si>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</si>
  <si>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</si>
  <si>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</si>
  <si>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</si>
  <si>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</si>
  <si>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</si>
  <si>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</si>
  <si>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</si>
  <si>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</si>
  <si>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</si>
  <si>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</si>
  <si>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</si>
  <si>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</si>
  <si>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</si>
  <si>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</si>
  <si>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</si>
  <si>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</si>
  <si>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</si>
  <si>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</si>
  <si>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</si>
  <si>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</si>
  <si>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</si>
  <si>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</si>
  <si>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</si>
  <si>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</si>
  <si>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</si>
  <si>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</si>
  <si>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</si>
  <si>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</si>
  <si>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</si>
  <si>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</si>
  <si>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</si>
  <si>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</si>
  <si>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</si>
  <si>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</si>
  <si>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</si>
  <si>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</si>
  <si>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</si>
  <si>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</si>
  <si>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</si>
  <si>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</si>
  <si>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</si>
  <si>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</si>
  <si>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</si>
  <si>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</si>
  <si>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</si>
  <si>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</si>
  <si>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</si>
  <si>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</si>
  <si>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</si>
  <si>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</si>
  <si>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</si>
  <si>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</si>
  <si>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</si>
  <si>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</si>
  <si>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</si>
  <si>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</si>
  <si>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</si>
  <si>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</si>
  <si>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</si>
  <si>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</si>
  <si>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</si>
  <si>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</si>
  <si>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</si>
  <si>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</si>
  <si>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</si>
  <si>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</si>
  <si>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</si>
  <si>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</si>
  <si>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</si>
  <si>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</si>
  <si>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</si>
  <si>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</si>
  <si>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</si>
  <si>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</si>
  <si>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</si>
  <si>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</si>
  <si>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</si>
  <si>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</si>
  <si>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</si>
  <si>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</si>
  <si>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</si>
  <si>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</si>
  <si>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</si>
  <si>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</si>
  <si>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</si>
  <si>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</si>
  <si>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</si>
  <si>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</si>
  <si>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</si>
  <si>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</si>
  <si>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</si>
  <si>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</si>
  <si>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</si>
  <si>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</si>
  <si>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</si>
  <si>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</si>
  <si>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</si>
  <si>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</si>
  <si>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</si>
  <si>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</si>
  <si>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</si>
  <si>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</si>
  <si>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</si>
  <si>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</si>
  <si>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</si>
  <si>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</si>
  <si>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</si>
  <si>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</si>
  <si>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</si>
  <si>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</si>
  <si>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</si>
  <si>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</si>
  <si>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</si>
  <si>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</si>
  <si>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</si>
  <si>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</si>
  <si>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</si>
  <si>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</si>
  <si>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</si>
  <si>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</si>
  <si>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</si>
  <si>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</si>
  <si>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</si>
  <si>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</si>
  <si>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</si>
  <si>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</si>
  <si>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</si>
  <si>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</si>
  <si>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</si>
  <si>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</si>
  <si>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</si>
  <si>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</si>
  <si>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</si>
  <si>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</si>
  <si>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</si>
  <si>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</si>
  <si>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</si>
  <si>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</si>
  <si>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</si>
  <si>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</si>
  <si>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</si>
  <si>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</si>
  <si>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</si>
  <si>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</si>
  <si>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</si>
  <si>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</si>
  <si>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</si>
  <si>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</si>
  <si>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</si>
  <si>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</si>
  <si>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</si>
  <si>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</si>
  <si>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</si>
  <si>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</si>
  <si>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</si>
  <si>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</si>
  <si>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</si>
  <si>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</si>
  <si>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</si>
  <si>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</si>
  <si>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</si>
  <si>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</si>
  <si>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</si>
  <si>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</si>
  <si>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</si>
  <si>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</si>
  <si>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</si>
  <si>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</si>
  <si>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</si>
  <si>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</si>
  <si>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</si>
  <si>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</si>
  <si>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</si>
  <si>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</si>
  <si>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</si>
  <si>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</si>
  <si>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</si>
  <si>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</si>
  <si>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</si>
  <si>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</si>
  <si>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</si>
  <si>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</si>
  <si>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</si>
  <si>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</si>
  <si>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</si>
  <si>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</si>
  <si>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</si>
  <si>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</si>
  <si>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</si>
  <si>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</si>
  <si>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</si>
  <si>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</si>
  <si>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</si>
  <si>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</si>
  <si>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</si>
  <si>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</si>
  <si>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</si>
  <si>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</si>
  <si>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</si>
  <si>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</si>
  <si>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</si>
  <si>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</si>
  <si>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</si>
  <si>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</si>
  <si>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</si>
  <si>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</si>
  <si>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</si>
  <si>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</si>
  <si>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</si>
  <si>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</si>
  <si>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</si>
  <si>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</si>
  <si>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</si>
  <si>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</si>
  <si>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</si>
  <si>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</si>
  <si>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</si>
  <si>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</si>
  <si>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</si>
  <si>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</si>
  <si>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</si>
  <si>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</si>
  <si>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</si>
  <si>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</si>
  <si>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</si>
  <si>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</si>
  <si>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</si>
  <si>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</si>
  <si>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</si>
  <si>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</si>
  <si>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</si>
  <si>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</si>
  <si>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</si>
  <si>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</si>
  <si>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</si>
  <si>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</si>
  <si>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</si>
  <si>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</si>
  <si>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</si>
  <si>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</si>
  <si>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</si>
  <si>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</si>
  <si>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</si>
  <si>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</si>
  <si>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</si>
  <si>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</si>
  <si>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</si>
  <si>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</si>
  <si>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</si>
  <si>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</si>
  <si>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</si>
  <si>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</si>
  <si>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</si>
  <si>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</si>
  <si>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</si>
  <si>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</si>
  <si>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</si>
  <si>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</si>
  <si>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</si>
  <si>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</si>
  <si>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</si>
  <si>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</si>
  <si>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</si>
  <si>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</si>
  <si>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</si>
  <si>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</si>
  <si>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</si>
  <si>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</si>
  <si>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</si>
  <si>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</si>
  <si>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</si>
  <si>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</si>
  <si>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</si>
  <si>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</si>
  <si>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</si>
  <si>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</si>
  <si>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</si>
  <si>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</si>
  <si>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</si>
  <si>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</si>
  <si>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</si>
  <si>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</si>
  <si>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</si>
  <si>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</si>
  <si>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</si>
  <si>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</si>
  <si>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</si>
  <si>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</si>
  <si>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</si>
  <si>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</si>
  <si>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</si>
  <si>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</si>
  <si>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</si>
  <si>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</si>
  <si>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</si>
  <si>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</si>
  <si>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</si>
  <si>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</si>
  <si>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</si>
  <si>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</si>
  <si>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</si>
  <si>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</si>
  <si>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</si>
  <si>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</si>
  <si>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</si>
  <si>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</si>
  <si>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</si>
  <si>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</si>
  <si>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</si>
  <si>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</si>
  <si>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</si>
  <si>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</si>
  <si>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</si>
  <si>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</si>
  <si>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</si>
  <si>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</si>
  <si>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</si>
  <si>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</si>
  <si>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</si>
  <si>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</si>
  <si>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</si>
  <si>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</si>
  <si>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</si>
  <si>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</si>
  <si>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</si>
  <si>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</si>
  <si>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</si>
  <si>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</si>
  <si>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</si>
  <si>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</si>
  <si>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</si>
  <si>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</si>
  <si>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</si>
  <si>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</si>
  <si>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</si>
  <si>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</si>
  <si>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</si>
  <si>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</si>
  <si>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</si>
  <si>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</si>
  <si>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</si>
  <si>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</si>
  <si>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</si>
  <si>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</si>
  <si>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</si>
  <si>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</si>
  <si>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</si>
  <si>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</si>
  <si>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</si>
  <si>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</si>
  <si>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</si>
  <si>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</si>
  <si>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</si>
  <si>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</si>
  <si>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</si>
  <si>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</si>
  <si>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</si>
  <si>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</si>
  <si>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</si>
  <si>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</si>
  <si>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</si>
  <si>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</si>
  <si>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</si>
  <si>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</si>
  <si>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</si>
  <si>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</si>
  <si>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</si>
  <si>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</si>
  <si>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</si>
  <si>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</si>
  <si>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</si>
  <si>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</si>
  <si>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</si>
  <si>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</si>
  <si>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</si>
  <si>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</si>
  <si>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</si>
  <si>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</si>
  <si>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</si>
  <si>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</si>
  <si>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</si>
  <si>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</si>
  <si>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</si>
  <si>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</si>
  <si>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</si>
  <si>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</si>
  <si>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</si>
  <si>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</si>
  <si>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</si>
  <si>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</si>
  <si>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</si>
  <si>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</si>
  <si>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</si>
  <si>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</si>
  <si>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</si>
  <si>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</si>
  <si>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</si>
  <si>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</si>
  <si>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</si>
  <si>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</si>
  <si>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</si>
  <si>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</si>
  <si>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</si>
  <si>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</si>
  <si>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</si>
  <si>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</si>
  <si>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</si>
  <si>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</si>
  <si>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</si>
  <si>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</si>
  <si>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</si>
  <si>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</si>
  <si>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</si>
  <si>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</si>
  <si>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</si>
  <si>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</si>
  <si>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</si>
  <si>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</si>
  <si>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</si>
  <si>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</si>
  <si>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</si>
  <si>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</si>
  <si>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</si>
  <si>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</si>
  <si>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</si>
  <si>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</si>
  <si>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</si>
  <si>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</si>
  <si>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</si>
  <si>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</si>
  <si>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</si>
  <si>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</si>
  <si>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</si>
  <si>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</si>
  <si>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</si>
  <si>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</si>
  <si>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</si>
  <si>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</si>
  <si>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</si>
  <si>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</si>
  <si>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</si>
  <si>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</si>
  <si>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</si>
  <si>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</si>
  <si>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</si>
  <si>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</si>
  <si>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</si>
  <si>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</si>
  <si>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</si>
  <si>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</si>
  <si>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</si>
  <si>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</si>
  <si>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</si>
  <si>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</si>
  <si>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</si>
  <si>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</si>
  <si>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</si>
  <si>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</si>
  <si>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</si>
  <si>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</si>
  <si>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</si>
  <si>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</si>
  <si>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</si>
  <si>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</si>
  <si>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</si>
  <si>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</si>
  <si>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</si>
  <si>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</si>
  <si>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</si>
  <si>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</si>
  <si>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</si>
  <si>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</si>
  <si>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</si>
  <si>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</si>
  <si>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</si>
  <si>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</si>
  <si>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</si>
  <si>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</si>
  <si>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</si>
  <si>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</si>
  <si>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</si>
  <si>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</si>
  <si>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</si>
  <si>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</si>
  <si>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</si>
  <si>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</si>
  <si>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</si>
  <si>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</si>
  <si>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</si>
  <si>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</si>
  <si>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</si>
  <si>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</si>
  <si>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</si>
  <si>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</si>
  <si>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</si>
  <si>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</si>
  <si>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</si>
  <si>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</si>
  <si>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</si>
  <si>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</si>
  <si>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</si>
  <si>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</si>
  <si>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</si>
  <si>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</si>
  <si>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</si>
  <si>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</si>
  <si>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</si>
  <si>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</si>
  <si>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</si>
  <si>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</si>
  <si>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</si>
  <si>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</si>
  <si>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</si>
  <si>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</si>
  <si>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</si>
  <si>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</si>
  <si>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</si>
  <si>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</si>
  <si>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</si>
  <si>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</si>
  <si>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</si>
  <si>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</si>
  <si>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</si>
  <si>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</si>
  <si>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</si>
  <si>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</si>
  <si>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</si>
  <si>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</si>
  <si>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</si>
  <si>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</si>
  <si>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</si>
  <si>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</si>
  <si>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</si>
  <si>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</si>
  <si>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</si>
  <si>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</si>
  <si>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</si>
  <si>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</si>
  <si>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</si>
  <si>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</si>
  <si>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</si>
  <si>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</si>
  <si>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</si>
  <si>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</si>
  <si>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</si>
  <si>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</si>
  <si>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</si>
  <si>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</si>
  <si>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</si>
  <si>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</si>
  <si>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</si>
  <si>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</si>
  <si>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</si>
  <si>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</si>
  <si>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</si>
  <si>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</si>
  <si>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</si>
  <si>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</si>
  <si>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</si>
  <si>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</si>
  <si>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</si>
  <si>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</si>
  <si>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</si>
  <si>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</si>
  <si>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</si>
  <si>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</si>
  <si>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</si>
  <si>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</si>
  <si>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</si>
  <si>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</si>
  <si>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</si>
  <si>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</si>
  <si>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</si>
  <si>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</si>
  <si>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</si>
  <si>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</si>
  <si>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</si>
  <si>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</si>
  <si>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</si>
  <si>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</si>
  <si>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</si>
  <si>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</si>
  <si>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</si>
  <si>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</si>
  <si>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</si>
  <si>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</si>
  <si>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</si>
  <si>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</si>
  <si>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</si>
  <si>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</si>
  <si>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</si>
  <si>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</si>
  <si>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</si>
  <si>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</si>
  <si>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</si>
  <si>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</si>
  <si>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</si>
  <si>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</si>
  <si>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</si>
  <si>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</si>
  <si>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</si>
  <si>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</si>
  <si>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</si>
  <si>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</si>
  <si>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</si>
  <si>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</si>
  <si>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</si>
  <si>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</si>
  <si>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</si>
  <si>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</si>
  <si>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</si>
  <si>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</si>
  <si>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</si>
  <si>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</si>
  <si>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</si>
  <si>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</si>
  <si>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</si>
  <si>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</si>
  <si>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</si>
  <si>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</si>
  <si>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</si>
  <si>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</si>
  <si>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</si>
  <si>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</si>
  <si>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</si>
  <si>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</si>
  <si>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</si>
  <si>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</si>
  <si>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</si>
  <si>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</si>
  <si>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</si>
  <si>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</si>
  <si>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</si>
  <si>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</si>
  <si>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</si>
  <si>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</si>
  <si>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</si>
  <si>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</si>
  <si>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</si>
  <si>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</si>
  <si>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</si>
  <si>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</si>
  <si>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</si>
  <si>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</si>
  <si>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</si>
  <si>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</si>
  <si>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</si>
  <si>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</si>
  <si>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</si>
  <si>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</si>
  <si>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</si>
  <si>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</si>
  <si>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</si>
  <si>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</si>
  <si>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</si>
  <si>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</si>
  <si>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</si>
  <si>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</si>
  <si>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</si>
  <si>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</si>
  <si>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</si>
  <si>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</si>
  <si>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</si>
  <si>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</si>
  <si>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</si>
  <si>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</si>
  <si>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</si>
  <si>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</si>
  <si>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</si>
  <si>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</si>
  <si>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</si>
  <si>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</si>
  <si>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</si>
  <si>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</si>
  <si>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</si>
  <si>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</si>
  <si>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</si>
  <si>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</si>
  <si>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</si>
  <si>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</si>
  <si>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</si>
  <si>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</si>
  <si>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</si>
  <si>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</si>
  <si>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</si>
  <si>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</si>
  <si>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</si>
  <si>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</si>
  <si>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</si>
  <si>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</si>
  <si>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</si>
  <si>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</si>
  <si>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</si>
  <si>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</si>
  <si>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</si>
  <si>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</si>
  <si>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</si>
  <si>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</si>
  <si>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</si>
  <si>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</si>
  <si>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</si>
  <si>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</si>
  <si>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</si>
  <si>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</si>
  <si>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</si>
  <si>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</si>
  <si>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</si>
  <si>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</si>
  <si>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</si>
  <si>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</si>
  <si>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</si>
  <si>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</si>
  <si>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</si>
  <si>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</si>
  <si>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</si>
  <si>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</si>
  <si>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</si>
  <si>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</si>
  <si>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</si>
  <si>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</si>
  <si>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</si>
  <si>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</si>
  <si>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</si>
  <si>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</si>
  <si>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</si>
  <si>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</si>
  <si>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</si>
  <si>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</si>
  <si>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</si>
  <si>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</si>
  <si>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</si>
  <si>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</si>
  <si>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</si>
  <si>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</si>
  <si>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</si>
  <si>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</si>
  <si>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</si>
  <si>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</si>
  <si>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</si>
  <si>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</si>
  <si>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</si>
  <si>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</si>
  <si>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</si>
  <si>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</si>
  <si>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</si>
  <si>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</si>
  <si>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</si>
  <si>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</si>
  <si>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</si>
  <si>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</si>
  <si>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</si>
  <si>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</si>
  <si>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</si>
  <si>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</si>
  <si>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</si>
  <si>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</si>
  <si>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</si>
  <si>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</si>
  <si>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</si>
  <si>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</si>
  <si>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</si>
  <si>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</si>
  <si>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</si>
  <si>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</si>
  <si>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</si>
  <si>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</si>
  <si>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</si>
  <si>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</si>
  <si>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</si>
  <si>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</si>
  <si>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</si>
  <si>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</si>
  <si>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</si>
  <si>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</si>
  <si>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</si>
  <si>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</si>
  <si>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</si>
  <si>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</si>
  <si>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</si>
  <si>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</si>
  <si>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</si>
  <si>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</si>
  <si>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</si>
  <si>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</si>
  <si>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</si>
  <si>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</si>
  <si>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</si>
  <si>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</si>
  <si>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</si>
  <si>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</si>
  <si>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</si>
  <si>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</si>
  <si>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</si>
  <si>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</si>
  <si>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</si>
  <si>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</si>
  <si>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</si>
  <si>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</si>
  <si>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</si>
  <si>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</si>
  <si>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</si>
  <si>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</si>
  <si>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</si>
  <si>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</si>
  <si>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</si>
  <si>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</si>
  <si>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</si>
  <si>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</si>
  <si>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</si>
  <si>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</si>
  <si>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</si>
  <si>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</si>
  <si>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</si>
  <si>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</si>
  <si>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</si>
  <si>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</si>
  <si>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</si>
  <si>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</si>
  <si>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</si>
  <si>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</si>
  <si>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</si>
  <si>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</si>
  <si>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</si>
  <si>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</si>
  <si>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</si>
  <si>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</si>
  <si>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</si>
  <si>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</si>
  <si>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</si>
  <si>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</si>
  <si>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</si>
  <si>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</si>
  <si>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</si>
  <si>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</si>
  <si>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</si>
  <si>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</si>
  <si>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</si>
  <si>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</si>
  <si>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</si>
  <si>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</si>
  <si>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</si>
  <si>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</si>
  <si>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</si>
  <si>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</si>
  <si>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</si>
  <si>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</si>
  <si>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</si>
  <si>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</si>
  <si>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</si>
  <si>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</si>
  <si>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</si>
  <si>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</si>
  <si>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</si>
  <si>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</si>
  <si>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</si>
  <si>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</si>
  <si>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</si>
  <si>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</si>
  <si>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</si>
  <si>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</si>
  <si>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</si>
  <si>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</si>
  <si>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</si>
  <si>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</si>
  <si>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</si>
  <si>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</si>
  <si>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</si>
  <si>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</si>
  <si>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</si>
  <si>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</si>
  <si>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</si>
  <si>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</si>
  <si>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</si>
  <si>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</si>
  <si>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</si>
  <si>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</si>
  <si>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</si>
  <si>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</si>
  <si>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</si>
  <si>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</si>
  <si>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</si>
  <si>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</si>
  <si>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</si>
  <si>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</si>
  <si>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</si>
  <si>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</si>
  <si>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</si>
  <si>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</si>
  <si>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</si>
  <si>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</si>
  <si>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</si>
  <si>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</si>
  <si>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</si>
  <si>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</si>
  <si>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</si>
  <si>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</si>
  <si>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</si>
  <si>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</si>
  <si>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</si>
  <si>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</si>
  <si>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</si>
  <si>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</si>
  <si>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</si>
  <si>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</si>
  <si>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</si>
  <si>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</si>
  <si>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</si>
  <si>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</si>
  <si>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</si>
  <si>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</si>
  <si>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</si>
  <si>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</si>
  <si>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</si>
  <si>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</si>
  <si>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</si>
  <si>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</si>
  <si>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</si>
  <si>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</si>
  <si>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</si>
  <si>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</si>
  <si>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</si>
  <si>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</si>
  <si>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</si>
  <si>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</si>
  <si>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</si>
  <si>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</si>
  <si>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</si>
  <si>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</si>
  <si>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</si>
  <si>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</si>
  <si>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</si>
  <si>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</si>
  <si>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</si>
  <si>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</si>
  <si>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</si>
  <si>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</si>
  <si>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</si>
  <si>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</si>
  <si>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</si>
  <si>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</si>
  <si>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</si>
  <si>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</si>
  <si>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</si>
  <si>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</si>
  <si>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</si>
  <si>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</si>
  <si>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</si>
  <si>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</si>
  <si>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</si>
  <si>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</si>
  <si>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</si>
  <si>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</si>
  <si>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</si>
  <si>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</si>
  <si>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</si>
  <si>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</si>
  <si>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</si>
  <si>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</si>
  <si>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</si>
  <si>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</si>
  <si>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</si>
  <si>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</si>
  <si>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</si>
  <si>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</si>
  <si>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</si>
  <si>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</si>
  <si>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</si>
  <si>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</si>
  <si>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</si>
  <si>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</si>
  <si>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</si>
  <si>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</si>
  <si>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</si>
  <si>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</si>
  <si>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</si>
  <si>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</si>
  <si>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</si>
  <si>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</si>
  <si>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</si>
  <si>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</si>
  <si>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</si>
  <si>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</si>
  <si>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</si>
  <si>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</si>
  <si>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</si>
  <si>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</si>
  <si>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</si>
  <si>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</si>
  <si>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</si>
  <si>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</si>
  <si>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</si>
  <si>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</si>
  <si>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</si>
  <si>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</si>
  <si>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</si>
  <si>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</si>
  <si>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</si>
  <si>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</si>
  <si>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</si>
  <si>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</si>
  <si>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</si>
  <si>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</si>
  <si>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</si>
  <si>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</si>
  <si>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</si>
  <si>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</si>
  <si>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</si>
  <si>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</si>
  <si>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</si>
  <si>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</si>
  <si>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</si>
  <si>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</si>
  <si>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</si>
  <si>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</si>
  <si>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</si>
  <si>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</si>
  <si>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</si>
  <si>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</si>
  <si>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</si>
  <si>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</si>
  <si>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</si>
  <si>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</si>
  <si>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</si>
  <si>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</si>
  <si>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</si>
  <si>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</si>
  <si>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</si>
  <si>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</si>
  <si>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</si>
  <si>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</si>
  <si>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</si>
  <si>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</si>
  <si>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</si>
  <si>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</si>
  <si>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</si>
  <si>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</si>
  <si>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</si>
  <si>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</si>
  <si>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</si>
  <si>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</si>
  <si>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</si>
  <si>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</si>
  <si>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</si>
  <si>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</si>
  <si>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</si>
  <si>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</si>
  <si>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</si>
  <si>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</si>
  <si>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</si>
  <si>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</si>
  <si>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</si>
  <si>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</si>
  <si>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</si>
  <si>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</si>
  <si>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</si>
  <si>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</si>
  <si>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</si>
  <si>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</si>
  <si>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</si>
  <si>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</si>
  <si>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</si>
  <si>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</si>
  <si>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</si>
  <si>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</si>
  <si>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</si>
  <si>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</si>
  <si>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</si>
  <si>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</si>
  <si>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</si>
  <si>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</si>
  <si>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</si>
  <si>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</si>
  <si>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</si>
  <si>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</si>
  <si>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</si>
  <si>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</si>
  <si>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</si>
  <si>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</si>
  <si>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</si>
  <si>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</si>
  <si>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</si>
  <si>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</si>
  <si>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</si>
  <si>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</si>
  <si>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</si>
  <si>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</si>
  <si>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</si>
  <si>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</si>
  <si>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</si>
  <si>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</si>
  <si>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</si>
  <si>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</si>
  <si>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</si>
  <si>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</si>
  <si>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</si>
  <si>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</si>
  <si>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</si>
  <si>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</si>
  <si>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</si>
  <si>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</si>
  <si>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</si>
  <si>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</si>
  <si>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</si>
  <si>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</si>
  <si>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</si>
  <si>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</si>
  <si>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</si>
  <si>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</si>
  <si>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</si>
  <si>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</si>
  <si>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</si>
  <si>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</si>
  <si>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</si>
  <si>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</si>
  <si>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</si>
  <si>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</si>
  <si>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</si>
  <si>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</si>
  <si>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</si>
  <si>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</si>
  <si>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</si>
  <si>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</si>
  <si>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</si>
  <si>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</si>
  <si>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</si>
  <si>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</si>
  <si>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</si>
  <si>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</si>
  <si>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</si>
  <si>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</si>
  <si>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</si>
  <si>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</si>
  <si>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</si>
  <si>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</si>
  <si>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</si>
  <si>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</si>
  <si>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</si>
  <si>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</si>
  <si>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</si>
  <si>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</si>
  <si>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</si>
  <si>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</si>
  <si>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</si>
  <si>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</si>
  <si>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</si>
  <si>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</si>
  <si>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</si>
  <si>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</si>
  <si>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</si>
  <si>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</si>
  <si>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</si>
  <si>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</si>
  <si>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</si>
  <si>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</si>
  <si>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</si>
  <si>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</si>
  <si>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</si>
  <si>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</si>
  <si>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</si>
  <si>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</si>
  <si>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</si>
  <si>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</si>
  <si>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</si>
  <si>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</si>
  <si>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</si>
  <si>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</si>
  <si>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</si>
  <si>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</si>
  <si>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</si>
  <si>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</si>
  <si>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</si>
  <si>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</si>
  <si>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</si>
  <si>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</si>
  <si>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</si>
  <si>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</si>
  <si>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</si>
  <si>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</si>
  <si>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</si>
  <si>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</si>
  <si>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</si>
  <si>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</si>
  <si>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</si>
  <si>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</si>
  <si>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</si>
  <si>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</si>
  <si>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</si>
  <si>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</si>
  <si>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</si>
  <si>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</si>
  <si>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</si>
  <si>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</si>
  <si>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</si>
  <si>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</si>
  <si>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</si>
  <si>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</si>
  <si>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</si>
  <si>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</si>
  <si>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</si>
  <si>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</si>
  <si>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</si>
  <si>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</si>
  <si>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</si>
  <si>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</si>
  <si>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</si>
  <si>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</si>
  <si>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</si>
  <si>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</si>
  <si>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</si>
  <si>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</si>
  <si>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</si>
  <si>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</si>
  <si>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</si>
  <si>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</si>
  <si>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</si>
  <si>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</si>
  <si>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</si>
  <si>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</si>
  <si>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</si>
  <si>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</si>
  <si>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</si>
  <si>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</si>
  <si>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</si>
  <si>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</si>
  <si>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</si>
  <si>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</si>
  <si>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</si>
  <si>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</si>
  <si>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</si>
  <si>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</si>
  <si>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</si>
  <si>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</si>
  <si>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</si>
  <si>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</si>
  <si>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</si>
  <si>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</si>
  <si>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</si>
  <si>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</si>
  <si>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</si>
  <si>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</si>
  <si>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</si>
  <si>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</si>
  <si>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</si>
  <si>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</si>
  <si>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</si>
  <si>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</si>
  <si>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</si>
  <si>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</si>
  <si>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</si>
  <si>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</si>
  <si>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</si>
  <si>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</si>
  <si>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</si>
  <si>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</si>
  <si>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</si>
  <si>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</si>
  <si>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</si>
  <si>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</si>
  <si>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</si>
  <si>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</si>
  <si>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</si>
  <si>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</si>
  <si>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</si>
  <si>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</si>
  <si>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</si>
  <si>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</si>
  <si>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</si>
  <si>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</si>
  <si>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</si>
  <si>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</si>
  <si>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</si>
  <si>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</si>
  <si>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</si>
  <si>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</si>
  <si>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</si>
  <si>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</si>
  <si>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</si>
  <si>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</si>
  <si>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</si>
  <si>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</si>
  <si>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</si>
  <si>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</si>
  <si>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</si>
  <si>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</si>
  <si>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</si>
  <si>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</si>
  <si>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</si>
  <si>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</si>
  <si>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</si>
  <si>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</si>
  <si>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</si>
  <si>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</si>
  <si>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</si>
  <si>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</si>
  <si>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</si>
  <si>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</si>
  <si>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</si>
  <si>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</si>
  <si>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</si>
  <si>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</si>
  <si>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</si>
  <si>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</si>
  <si>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</si>
  <si>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</si>
  <si>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</si>
  <si>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</si>
  <si>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</si>
  <si>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</si>
  <si>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</si>
  <si>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</si>
  <si>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</si>
  <si>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</si>
  <si>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</si>
  <si>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</si>
  <si>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</si>
  <si>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</si>
  <si>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</si>
  <si>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</si>
  <si>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</si>
  <si>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</si>
  <si>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</si>
  <si>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</si>
  <si>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</si>
  <si>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</si>
  <si>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</si>
  <si>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</si>
  <si>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</si>
  <si>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</si>
  <si>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</si>
  <si>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</si>
  <si>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</si>
  <si>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</si>
  <si>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</si>
  <si>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</si>
  <si>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</si>
  <si>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</si>
  <si>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</si>
  <si>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</si>
  <si>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</si>
  <si>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</si>
  <si>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</si>
  <si>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</si>
  <si>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</si>
  <si>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</si>
  <si>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</si>
  <si>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</si>
  <si>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</si>
  <si>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</si>
  <si>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</si>
  <si>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</si>
  <si>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</si>
  <si>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</si>
  <si>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</si>
  <si>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</si>
  <si>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</si>
  <si>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</si>
  <si>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</si>
  <si>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</si>
  <si>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</si>
  <si>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</si>
  <si>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</si>
  <si>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</si>
  <si>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</si>
  <si>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</si>
  <si>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</si>
  <si>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</si>
  <si>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</si>
  <si>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</si>
  <si>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</si>
  <si>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</si>
  <si>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</si>
  <si>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</si>
  <si>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</si>
  <si>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</si>
  <si>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</si>
  <si>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</si>
  <si>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</si>
  <si>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</si>
  <si>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</si>
  <si>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</si>
  <si>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</si>
  <si>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</si>
  <si>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</si>
  <si>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</si>
  <si>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</si>
  <si>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</si>
  <si>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</si>
  <si>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</si>
  <si>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</si>
  <si>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</si>
  <si>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</si>
  <si>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</si>
  <si>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</si>
  <si>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</si>
  <si>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</si>
  <si>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</si>
  <si>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</si>
  <si>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</si>
  <si>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</si>
  <si>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</si>
  <si>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</si>
  <si>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</si>
  <si>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</si>
  <si>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</si>
  <si>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</si>
  <si>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</si>
  <si>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</si>
  <si>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</si>
  <si>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</si>
  <si>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</si>
  <si>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</si>
  <si>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</si>
  <si>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</si>
  <si>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</si>
  <si>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</si>
  <si>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</si>
  <si>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</si>
  <si>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</si>
  <si>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</si>
  <si>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</si>
  <si>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</si>
  <si>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</si>
  <si>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</si>
  <si>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</si>
  <si>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</si>
  <si>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</si>
  <si>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</si>
  <si>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</si>
  <si>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</si>
  <si>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</si>
  <si>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</si>
  <si>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</si>
  <si>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</si>
  <si>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</si>
  <si>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</si>
  <si>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</si>
  <si>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</si>
  <si>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</si>
  <si>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</si>
  <si>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</si>
  <si>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</si>
  <si>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</si>
  <si>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</si>
  <si>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</si>
  <si>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</si>
  <si>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</si>
  <si>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</si>
  <si>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</si>
  <si>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</si>
  <si>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</si>
  <si>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</si>
  <si>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</si>
  <si>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</si>
  <si>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</si>
  <si>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</si>
  <si>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</si>
  <si>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</si>
  <si>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</si>
  <si>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</si>
  <si>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</si>
  <si>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</si>
  <si>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</si>
  <si>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</si>
  <si>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</si>
  <si>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</si>
  <si>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</si>
  <si>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</si>
  <si>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</si>
  <si>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</si>
  <si>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</si>
  <si>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</si>
  <si>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</si>
  <si>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</si>
  <si>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</si>
  <si>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</si>
  <si>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</si>
  <si>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</si>
  <si>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</si>
  <si>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</si>
  <si>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</si>
  <si>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</si>
  <si>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</si>
  <si>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</si>
  <si>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</si>
  <si>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</si>
  <si>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</si>
  <si>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</si>
  <si>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</si>
  <si>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</si>
  <si>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</si>
  <si>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</si>
  <si>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</si>
  <si>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</si>
  <si>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</si>
  <si>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</si>
  <si>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</si>
  <si>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</si>
  <si>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</si>
  <si>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</si>
  <si>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</si>
  <si>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</si>
  <si>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</si>
  <si>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</si>
  <si>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</si>
  <si>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</si>
  <si>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</si>
  <si>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</si>
  <si>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</si>
  <si>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</si>
  <si>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</si>
  <si>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</si>
  <si>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</si>
  <si>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</si>
  <si>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</si>
  <si>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</si>
  <si>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</si>
  <si>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</si>
  <si>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</si>
  <si>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</si>
  <si>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</si>
  <si>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</si>
  <si>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</si>
  <si>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</si>
  <si>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</si>
  <si>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</si>
  <si>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</si>
  <si>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</si>
  <si>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</si>
  <si>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</si>
  <si>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</si>
  <si>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</si>
  <si>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</si>
  <si>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</si>
  <si>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</si>
  <si>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</si>
  <si>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</si>
  <si>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</si>
  <si>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</si>
  <si>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</si>
  <si>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</si>
  <si>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</si>
  <si>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</si>
  <si>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</si>
  <si>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</si>
  <si>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</si>
  <si>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</si>
  <si>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</si>
  <si>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</si>
  <si>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</si>
  <si>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</si>
  <si>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</si>
  <si>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</si>
  <si>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</si>
  <si>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</si>
  <si>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</si>
  <si>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</si>
  <si>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</si>
  <si>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</si>
  <si>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</si>
  <si>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</si>
  <si>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</si>
  <si>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</si>
  <si>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</si>
  <si>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</si>
  <si>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</si>
  <si>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</si>
  <si>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</si>
  <si>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</si>
  <si>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</si>
  <si>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</si>
  <si>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</si>
  <si>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</si>
  <si>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</si>
  <si>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</si>
  <si>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</si>
  <si>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</si>
  <si>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</si>
  <si>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</si>
  <si>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</si>
  <si>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</si>
  <si>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</si>
  <si>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</si>
  <si>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</si>
  <si>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</si>
  <si>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</si>
  <si>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</si>
  <si>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</si>
  <si>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</si>
  <si>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</si>
  <si>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</si>
  <si>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</si>
  <si>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</si>
  <si>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</si>
  <si>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</si>
  <si>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</si>
  <si>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</si>
  <si>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</si>
  <si>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</si>
  <si>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</si>
  <si>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</si>
  <si>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</si>
  <si>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</si>
  <si>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</si>
  <si>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</si>
  <si>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</si>
  <si>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</si>
  <si>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</si>
  <si>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</si>
  <si>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</si>
  <si>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</si>
  <si>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</si>
  <si>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</si>
  <si>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</si>
  <si>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</si>
  <si>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</si>
  <si>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</si>
  <si>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</si>
  <si>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</si>
  <si>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</si>
  <si>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</si>
  <si>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</si>
  <si>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</si>
  <si>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</si>
  <si>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</si>
  <si>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</si>
  <si>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</si>
  <si>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</si>
  <si>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</si>
  <si>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</si>
  <si>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</si>
  <si>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</si>
  <si>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</si>
  <si>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</si>
  <si>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</si>
  <si>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</si>
  <si>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</si>
  <si>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</si>
  <si>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</si>
  <si>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</si>
  <si>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</si>
  <si>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</si>
  <si>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</si>
  <si>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</si>
  <si>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</si>
  <si>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</si>
  <si>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</si>
  <si>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</si>
  <si>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</si>
  <si>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</si>
  <si>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</si>
  <si>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</si>
  <si>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</si>
  <si>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</si>
  <si>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</si>
  <si>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</si>
  <si>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</si>
  <si>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</si>
  <si>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</si>
  <si>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</si>
  <si>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</si>
  <si>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</si>
  <si>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</si>
  <si>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</si>
  <si>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</si>
  <si>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</si>
  <si>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</si>
  <si>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</si>
  <si>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</si>
  <si>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</si>
  <si>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</si>
  <si>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</si>
  <si>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</si>
  <si>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</si>
  <si>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</si>
  <si>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</si>
  <si>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</si>
  <si>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</si>
  <si>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</si>
  <si>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</si>
  <si>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</si>
  <si>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</si>
  <si>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</si>
  <si>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</si>
  <si>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</si>
  <si>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</si>
  <si>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</si>
  <si>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</si>
  <si>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</si>
  <si>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</si>
  <si>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</si>
  <si>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</si>
  <si>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</si>
  <si>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</si>
  <si>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</si>
  <si>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</si>
  <si>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</si>
  <si>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</si>
  <si>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</si>
  <si>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</si>
  <si>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</si>
  <si>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</si>
  <si>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</si>
  <si>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</si>
  <si>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</si>
  <si>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</si>
  <si>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</si>
  <si>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</si>
  <si>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</si>
  <si>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</si>
  <si>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</si>
  <si>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</si>
  <si>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</si>
  <si>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</si>
  <si>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</si>
  <si>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</si>
  <si>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</si>
  <si>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</si>
  <si>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</si>
  <si>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</si>
  <si>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</si>
  <si>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</si>
  <si>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</si>
  <si>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</si>
  <si>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</si>
  <si>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</si>
  <si>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</si>
  <si>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</si>
  <si>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</si>
  <si>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</si>
  <si>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</si>
  <si>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</si>
  <si>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</si>
  <si>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</si>
  <si>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</si>
  <si>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</si>
  <si>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</si>
  <si>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</si>
  <si>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</si>
  <si>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</si>
  <si>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</si>
  <si>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</si>
  <si>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</si>
  <si>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</si>
  <si>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</si>
  <si>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</si>
  <si>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</si>
  <si>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</si>
  <si>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</si>
  <si>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</si>
  <si>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</si>
  <si>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</si>
  <si>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</si>
  <si>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</si>
  <si>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</si>
  <si>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</si>
  <si>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</si>
  <si>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</si>
  <si>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</si>
  <si>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</si>
  <si>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</si>
  <si>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</si>
  <si>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</si>
  <si>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</si>
  <si>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</si>
  <si>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</si>
  <si>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</si>
  <si>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</si>
  <si>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</si>
  <si>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</si>
  <si>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</si>
  <si>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</si>
  <si>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</si>
  <si>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</si>
  <si>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</si>
  <si>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</si>
  <si>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</si>
  <si>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</si>
  <si>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</si>
  <si>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</si>
  <si>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</si>
  <si>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</si>
  <si>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</si>
  <si>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</si>
  <si>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</si>
  <si>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</si>
  <si>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</si>
  <si>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</si>
  <si>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</si>
  <si>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</si>
  <si>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</si>
  <si>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</si>
  <si>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</si>
  <si>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</si>
  <si>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</si>
  <si>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</si>
  <si>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</si>
  <si>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</si>
  <si>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</si>
  <si>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</si>
  <si>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</si>
  <si>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</si>
  <si>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</si>
  <si>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</si>
  <si>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</si>
  <si>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</si>
  <si>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</si>
  <si>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</si>
  <si>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</si>
  <si>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</si>
  <si>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</si>
  <si>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</si>
  <si>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</si>
  <si>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</si>
  <si>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</si>
  <si>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</si>
  <si>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</si>
  <si>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</si>
  <si>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</si>
  <si>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</si>
  <si>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</si>
  <si>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</si>
  <si>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</si>
  <si>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</si>
  <si>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</si>
  <si>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</si>
  <si>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</si>
  <si>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</si>
  <si>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</si>
  <si>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</si>
  <si>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</si>
  <si>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</si>
  <si>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</si>
  <si>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</si>
  <si>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</si>
  <si>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</si>
  <si>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</si>
  <si>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</si>
  <si>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</si>
  <si>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</si>
  <si>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</si>
  <si>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</si>
  <si>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</si>
  <si>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</si>
  <si>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</si>
  <si>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</si>
  <si>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</si>
  <si>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</si>
  <si>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</si>
  <si>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</si>
  <si>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</si>
  <si>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</si>
  <si>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</si>
  <si>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</si>
  <si>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</si>
  <si>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</si>
  <si>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</si>
  <si>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</si>
  <si>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</si>
  <si>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</si>
  <si>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</si>
  <si>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</si>
  <si>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</si>
  <si>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</si>
  <si>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</si>
  <si>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</si>
  <si>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</si>
  <si>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</si>
  <si>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</si>
  <si>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</si>
  <si>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</si>
  <si>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</si>
  <si>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</si>
  <si>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</si>
  <si>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</si>
  <si>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</si>
  <si>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</si>
  <si>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</si>
  <si>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</si>
  <si>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</si>
  <si>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</si>
  <si>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</si>
  <si>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</si>
  <si>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</si>
  <si>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</si>
  <si>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</si>
  <si>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</si>
  <si>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</si>
  <si>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</si>
  <si>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</si>
  <si>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</si>
  <si>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</si>
  <si>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</si>
  <si>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</si>
  <si>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</si>
  <si>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</si>
  <si>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</si>
  <si>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</si>
  <si>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</si>
  <si>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</si>
  <si>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</si>
  <si>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</si>
  <si>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</si>
  <si>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</si>
  <si>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</si>
  <si>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</si>
  <si>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</si>
  <si>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</si>
  <si>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</si>
  <si>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</si>
  <si>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</si>
  <si>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</si>
  <si>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</si>
  <si>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</si>
  <si>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</si>
  <si>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</si>
  <si>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</si>
  <si>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</si>
  <si>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</si>
  <si>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</si>
  <si>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</si>
  <si>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</si>
  <si>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</si>
  <si>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</si>
  <si>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</si>
  <si>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</si>
  <si>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</si>
  <si>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</si>
  <si>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</si>
  <si>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</si>
  <si>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</si>
  <si>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</si>
  <si>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</si>
  <si>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</si>
  <si>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</si>
  <si>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</si>
  <si>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</si>
  <si>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</si>
  <si>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</si>
  <si>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</si>
  <si>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</si>
  <si>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</si>
  <si>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</si>
  <si>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</si>
  <si>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</si>
  <si>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</si>
  <si>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</si>
  <si>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</si>
  <si>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</si>
  <si>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</si>
  <si>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</si>
  <si>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</si>
  <si>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</si>
  <si>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</si>
  <si>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</si>
  <si>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</si>
  <si>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</si>
  <si>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</si>
  <si>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</si>
  <si>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</si>
  <si>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</si>
  <si>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</si>
  <si>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</si>
  <si>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</si>
  <si>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</si>
  <si>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</si>
  <si>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</si>
  <si>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</si>
  <si>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</si>
  <si>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</si>
  <si>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</si>
  <si>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</si>
  <si>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</si>
  <si>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</si>
  <si>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</si>
  <si>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</si>
  <si>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</si>
  <si>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</si>
  <si>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</si>
  <si>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</si>
  <si>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</si>
  <si>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</si>
  <si>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</si>
  <si>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</si>
  <si>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</si>
  <si>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</si>
  <si>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</si>
  <si>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</si>
  <si>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</si>
  <si>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</si>
  <si>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</si>
  <si>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</si>
  <si>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</si>
  <si>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</si>
  <si>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</si>
  <si>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</si>
  <si>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</si>
  <si>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</si>
  <si>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</si>
  <si>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</si>
  <si>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</si>
  <si>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</si>
  <si>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</si>
  <si>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</si>
  <si>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</si>
  <si>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</si>
  <si>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</si>
  <si>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</si>
  <si>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</si>
  <si>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</si>
  <si>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</si>
  <si>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</si>
  <si>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</si>
  <si>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</si>
  <si>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</si>
  <si>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</si>
  <si>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</si>
  <si>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</si>
  <si>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</si>
  <si>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</si>
  <si>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</si>
  <si>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</si>
  <si>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</si>
  <si>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</si>
  <si>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</si>
  <si>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</si>
  <si>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</si>
  <si>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</si>
  <si>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</si>
  <si>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</si>
  <si>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</si>
  <si>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</si>
  <si>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</si>
  <si>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</si>
  <si>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</si>
  <si>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</si>
  <si>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</si>
  <si>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</si>
  <si>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</si>
  <si>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</si>
  <si>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</si>
  <si>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</si>
  <si>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</si>
  <si>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</si>
  <si>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</si>
  <si>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</si>
  <si>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</si>
  <si>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</si>
  <si>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</si>
  <si>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</si>
  <si>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</si>
  <si>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</si>
  <si>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</si>
  <si>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</si>
  <si>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</si>
  <si>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</si>
  <si>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</si>
  <si>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</si>
  <si>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</si>
  <si>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</si>
  <si>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</si>
  <si>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</si>
  <si>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</si>
  <si>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</si>
  <si>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</si>
  <si>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</si>
  <si>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</si>
  <si>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</si>
  <si>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</si>
  <si>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</si>
  <si>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</si>
  <si>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</si>
  <si>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</si>
  <si>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</si>
  <si>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</si>
  <si>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</si>
  <si>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</si>
  <si>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</si>
  <si>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</si>
  <si>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</si>
  <si>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</si>
  <si>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</si>
  <si>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</si>
  <si>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</si>
  <si>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</si>
  <si>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</si>
  <si>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</si>
  <si>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</si>
  <si>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</si>
  <si>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</si>
  <si>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</si>
  <si>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</si>
  <si>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</si>
  <si>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</si>
  <si>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</si>
  <si>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</si>
  <si>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</si>
  <si>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</si>
  <si>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</si>
  <si>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</si>
  <si>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</si>
  <si>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</si>
  <si>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</si>
  <si>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</si>
  <si>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</si>
  <si>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</si>
  <si>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</si>
  <si>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</si>
  <si>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</si>
  <si>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</si>
  <si>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</si>
  <si>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</si>
  <si>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</si>
  <si>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</si>
  <si>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</si>
  <si>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</si>
  <si>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</si>
  <si>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</si>
  <si>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</si>
  <si>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</si>
  <si>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</si>
  <si>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</si>
  <si>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</si>
  <si>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</si>
  <si>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</si>
  <si>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</si>
  <si>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</si>
  <si>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</si>
  <si>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</si>
  <si>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</si>
  <si>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</si>
  <si>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</si>
  <si>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</si>
  <si>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</si>
  <si>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</si>
  <si>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</si>
  <si>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</si>
  <si>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</si>
  <si>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</si>
  <si>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</si>
  <si>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</si>
  <si>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</si>
  <si>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</si>
  <si>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</si>
  <si>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</si>
  <si>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</si>
  <si>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</si>
  <si>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</si>
  <si>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</si>
  <si>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</si>
  <si>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</si>
  <si>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</si>
  <si>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</si>
  <si>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</si>
  <si>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</si>
  <si>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</si>
  <si>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</si>
  <si>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</si>
  <si>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</si>
  <si>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</si>
  <si>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</si>
  <si>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</si>
  <si>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</si>
  <si>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</si>
  <si>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</si>
  <si>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</si>
  <si>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</si>
  <si>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</si>
  <si>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</si>
  <si>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</si>
  <si>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</si>
  <si>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</si>
  <si>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</si>
  <si>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</si>
  <si>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</si>
  <si>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</si>
  <si>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</si>
  <si>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</si>
  <si>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</si>
  <si>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</si>
  <si>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</si>
  <si>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</si>
  <si>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</si>
  <si>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</si>
  <si>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</si>
  <si>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</si>
  <si>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</si>
  <si>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</si>
  <si>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</si>
  <si>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</si>
  <si>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</si>
  <si>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</si>
  <si>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</si>
  <si>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</si>
  <si>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</si>
  <si>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</si>
  <si>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</si>
  <si>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</si>
  <si>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</si>
  <si>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</si>
  <si>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</si>
  <si>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</si>
  <si>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</si>
  <si>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</si>
  <si>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</si>
  <si>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</si>
  <si>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</si>
  <si>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</si>
  <si>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</si>
  <si>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</si>
  <si>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</si>
  <si>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</si>
  <si>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</si>
  <si>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</si>
  <si>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</si>
  <si>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</si>
  <si>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</si>
  <si>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</si>
  <si>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</si>
  <si>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</si>
  <si>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</si>
  <si>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</si>
  <si>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</si>
  <si>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</si>
  <si>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</si>
  <si>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</si>
  <si>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</si>
  <si>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</si>
  <si>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</si>
  <si>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</si>
  <si>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</si>
  <si>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</si>
  <si>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</si>
  <si>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</si>
  <si>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</si>
  <si>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</si>
  <si>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</si>
  <si>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</si>
  <si>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</si>
  <si>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</si>
  <si>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</si>
  <si>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</si>
  <si>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</si>
  <si>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</si>
  <si>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</si>
  <si>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</si>
  <si>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</si>
  <si>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</si>
  <si>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</si>
  <si>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</si>
  <si>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</si>
  <si>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</si>
  <si>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</si>
  <si>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</si>
  <si>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</si>
  <si>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</si>
  <si>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</si>
  <si>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</si>
  <si>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</si>
  <si>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</si>
  <si>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</si>
  <si>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</si>
  <si>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</si>
  <si>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</si>
  <si>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</si>
  <si>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</si>
  <si>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</si>
  <si>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</si>
  <si>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</si>
  <si>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</si>
  <si>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</si>
  <si>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</si>
  <si>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</si>
  <si>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</si>
  <si>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</si>
  <si>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</si>
  <si>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</si>
  <si>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</si>
  <si>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</si>
  <si>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</si>
  <si>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</si>
  <si>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</si>
  <si>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</si>
  <si>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</si>
  <si>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</si>
  <si>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</si>
  <si>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</si>
  <si>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</si>
  <si>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</si>
  <si>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</si>
  <si>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</si>
  <si>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</si>
  <si>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</si>
  <si>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</si>
  <si>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</si>
  <si>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</si>
  <si>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</si>
  <si>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</si>
  <si>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</si>
  <si>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</si>
  <si>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</si>
  <si>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</si>
  <si>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</si>
  <si>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</si>
  <si>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</si>
  <si>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</si>
  <si>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</si>
  <si>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</si>
  <si>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</si>
  <si>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</si>
  <si>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</si>
  <si>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</si>
  <si>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</si>
  <si>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</si>
  <si>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</si>
  <si>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</si>
  <si>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</si>
  <si>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</si>
  <si>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</si>
  <si>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</si>
  <si>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</si>
  <si>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</si>
  <si>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</si>
  <si>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</si>
  <si>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</si>
  <si>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</si>
  <si>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</si>
  <si>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</si>
  <si>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</si>
  <si>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</si>
  <si>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</si>
  <si>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</si>
  <si>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</si>
  <si>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</si>
  <si>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</si>
  <si>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</si>
  <si>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</si>
  <si>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</si>
  <si>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</si>
  <si>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</si>
  <si>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</si>
  <si>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</si>
  <si>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</si>
  <si>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</si>
  <si>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</si>
  <si>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</si>
  <si>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</si>
  <si>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</si>
  <si>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</si>
  <si>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</si>
  <si>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</si>
  <si>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</si>
  <si>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</si>
  <si>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</si>
  <si>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</si>
  <si>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</si>
  <si>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</si>
  <si>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</si>
  <si>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</si>
  <si>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</si>
  <si>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</si>
  <si>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</si>
  <si>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</si>
  <si>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</si>
  <si>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</si>
  <si>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</si>
  <si>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</si>
  <si>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</si>
  <si>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</si>
  <si>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</si>
  <si>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</si>
  <si>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</si>
  <si>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</si>
  <si>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</si>
  <si>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</si>
  <si>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</si>
  <si>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</si>
  <si>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</si>
  <si>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</si>
  <si>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</si>
  <si>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</si>
  <si>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</si>
  <si>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</si>
  <si>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</si>
  <si>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</si>
  <si>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</si>
  <si>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</si>
  <si>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</si>
  <si>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</si>
  <si>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</si>
  <si>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</si>
  <si>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</si>
  <si>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</si>
  <si>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</si>
  <si>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</si>
  <si>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</si>
  <si>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</si>
  <si>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</si>
  <si>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</si>
  <si>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</si>
  <si>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</si>
  <si>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</si>
  <si>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</si>
  <si>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</si>
  <si>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</si>
  <si>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</si>
  <si>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</si>
  <si>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</si>
  <si>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</si>
  <si>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</si>
  <si>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</si>
  <si>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</si>
  <si>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</si>
  <si>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</si>
  <si>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</si>
  <si>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</si>
  <si>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</si>
  <si>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</si>
  <si>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</si>
  <si>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</si>
  <si>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</si>
  <si>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</si>
  <si>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</si>
  <si>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</si>
  <si>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</si>
  <si>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</si>
  <si>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</si>
  <si>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</si>
  <si>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</si>
  <si>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</si>
  <si>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</si>
  <si>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</si>
  <si>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</si>
  <si>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</si>
  <si>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</si>
  <si>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</si>
  <si>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</si>
  <si>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</si>
  <si>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</si>
  <si>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</si>
  <si>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</si>
  <si>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</si>
  <si>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</si>
  <si>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</si>
  <si>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</si>
  <si>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</si>
  <si>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</si>
  <si>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</si>
  <si>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</si>
  <si>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</si>
  <si>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</si>
  <si>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</si>
  <si>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</si>
  <si>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</si>
  <si>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</si>
  <si>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</si>
  <si>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</si>
  <si>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</si>
  <si>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</si>
  <si>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</si>
  <si>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</si>
  <si>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</si>
  <si>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</si>
  <si>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</si>
  <si>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</si>
  <si>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</si>
  <si>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</si>
  <si>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</si>
  <si>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</si>
  <si>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</si>
  <si>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</si>
  <si>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</si>
  <si>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</si>
  <si>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</si>
  <si>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</si>
  <si>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</si>
  <si>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</si>
  <si>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</si>
  <si>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</si>
  <si>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</si>
  <si>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</si>
  <si>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</si>
  <si>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</si>
  <si>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</si>
  <si>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</si>
  <si>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</si>
  <si>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</si>
  <si>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</si>
  <si>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</si>
  <si>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</si>
  <si>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</si>
  <si>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</si>
  <si>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</si>
  <si>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</si>
  <si>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</si>
  <si>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</si>
  <si>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</si>
  <si>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</si>
  <si>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</si>
  <si>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</si>
  <si>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</si>
  <si>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</si>
  <si>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</si>
  <si>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</si>
  <si>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</si>
  <si>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</si>
  <si>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</si>
  <si>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</si>
  <si>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</si>
  <si>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</si>
  <si>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</si>
  <si>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</si>
  <si>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</si>
  <si>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</si>
  <si>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</si>
  <si>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</si>
  <si>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</si>
  <si>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</si>
  <si>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</si>
  <si>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</si>
  <si>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</si>
  <si>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</si>
  <si>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</si>
  <si>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</si>
  <si>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</si>
  <si>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</si>
  <si>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</si>
  <si>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</si>
  <si>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</si>
  <si>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</si>
  <si>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</si>
  <si>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</si>
  <si>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</si>
  <si>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</si>
  <si>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</si>
  <si>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</si>
  <si>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</si>
  <si>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</si>
  <si>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</si>
  <si>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</si>
  <si>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</si>
  <si>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</si>
  <si>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</si>
  <si>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</si>
  <si>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</si>
  <si>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</si>
  <si>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</si>
  <si>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</si>
  <si>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</si>
  <si>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</si>
  <si>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</si>
  <si>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</si>
  <si>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</si>
  <si>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</si>
  <si>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</si>
  <si>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</si>
  <si>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</si>
  <si>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</si>
  <si>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</si>
  <si>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</si>
  <si>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</si>
  <si>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</si>
  <si>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</si>
  <si>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</si>
  <si>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</si>
  <si>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</si>
  <si>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</si>
  <si>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</si>
  <si>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</si>
  <si>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</si>
  <si>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</si>
  <si>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</si>
  <si>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</si>
  <si>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</si>
  <si>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</si>
  <si>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</si>
  <si>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</si>
  <si>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</si>
  <si>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</si>
  <si>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</si>
  <si>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</si>
  <si>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</si>
  <si>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</si>
  <si>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</si>
  <si>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</si>
  <si>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</si>
  <si>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</si>
  <si>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</si>
  <si>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</si>
  <si>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</si>
  <si>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</si>
  <si>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</si>
  <si>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</si>
  <si>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</si>
  <si>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</si>
  <si>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</si>
  <si>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</si>
  <si>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</si>
  <si>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</si>
  <si>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</si>
  <si>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</si>
  <si>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</si>
  <si>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</si>
  <si>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</si>
  <si>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</si>
  <si>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</si>
  <si>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</si>
  <si>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</si>
  <si>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</si>
  <si>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</si>
  <si>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</si>
  <si>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</si>
  <si>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</si>
  <si>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</si>
  <si>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</si>
  <si>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</si>
  <si>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</si>
  <si>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</si>
  <si>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</si>
  <si>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</si>
  <si>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</si>
  <si>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</si>
  <si>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</si>
  <si>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</si>
  <si>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</si>
  <si>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</si>
  <si>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</si>
  <si>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</si>
  <si>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</si>
  <si>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</si>
  <si>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</si>
  <si>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</si>
  <si>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</si>
  <si>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</si>
  <si>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</si>
  <si>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</si>
  <si>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</si>
  <si>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</si>
  <si>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</si>
  <si>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</si>
  <si>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</si>
  <si>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</si>
  <si>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</si>
  <si>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</si>
  <si>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</si>
  <si>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</si>
  <si>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</si>
  <si>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</si>
  <si>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</si>
  <si>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</si>
  <si>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</si>
  <si>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</si>
  <si>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</si>
  <si>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</si>
  <si>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</si>
  <si>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</si>
  <si>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</si>
  <si>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</si>
  <si>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</si>
  <si>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</si>
  <si>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</si>
  <si>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</si>
  <si>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</si>
  <si>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</si>
  <si>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</si>
  <si>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</si>
  <si>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</si>
  <si>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</si>
  <si>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</si>
  <si>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</si>
  <si>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</si>
  <si>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</si>
  <si>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</si>
  <si>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</si>
  <si>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</si>
  <si>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</si>
  <si>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</si>
  <si>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</si>
  <si>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</si>
  <si>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</si>
  <si>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</si>
  <si>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</si>
  <si>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</si>
  <si>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</si>
  <si>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</si>
  <si>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</si>
  <si>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</si>
  <si>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</si>
  <si>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</si>
  <si>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</si>
  <si>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</si>
  <si>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</si>
  <si>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</si>
  <si>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</si>
  <si>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</si>
  <si>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</si>
  <si>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</si>
  <si>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</si>
  <si>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</si>
  <si>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</si>
  <si>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</si>
  <si>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</si>
  <si>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</si>
  <si>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</si>
  <si>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</si>
  <si>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</si>
  <si>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</si>
  <si>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</si>
  <si>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</si>
  <si>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</si>
  <si>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</si>
  <si>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</si>
  <si>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</si>
  <si>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</si>
  <si>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</si>
  <si>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</si>
  <si>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</si>
  <si>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</si>
  <si>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</si>
  <si>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</si>
  <si>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</si>
  <si>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</si>
  <si>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</si>
  <si>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</si>
  <si>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</si>
  <si>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</si>
  <si>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</si>
  <si>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</si>
  <si>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</si>
  <si>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</si>
  <si>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</si>
  <si>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</si>
  <si>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</si>
  <si>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</si>
  <si>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</si>
  <si>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</si>
  <si>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</si>
  <si>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</si>
  <si>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</si>
  <si>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</si>
  <si>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</si>
  <si>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</si>
  <si>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</si>
  <si>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</si>
  <si>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</si>
  <si>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</si>
  <si>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</si>
  <si>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</si>
  <si>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</si>
  <si>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</si>
  <si>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</si>
  <si>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</si>
  <si>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</si>
  <si>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</si>
  <si>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</si>
  <si>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</si>
  <si>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</si>
  <si>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</si>
  <si>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</si>
  <si>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</si>
  <si>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</si>
  <si>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</si>
  <si>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</si>
  <si>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</si>
  <si>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</si>
  <si>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</si>
  <si>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</si>
  <si>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</si>
  <si>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</si>
  <si>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</si>
  <si>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</si>
  <si>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</si>
  <si>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</si>
  <si>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</si>
  <si>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</si>
  <si>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</si>
  <si>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</si>
  <si>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</si>
  <si>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</si>
  <si>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</si>
  <si>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</si>
  <si>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</si>
  <si>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</si>
  <si>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</si>
  <si>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</si>
  <si>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</si>
  <si>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</si>
  <si>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</si>
  <si>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</si>
  <si>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</si>
  <si>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</si>
  <si>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</si>
  <si>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</si>
  <si>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</si>
  <si>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</si>
  <si>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</si>
  <si>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</si>
  <si>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</si>
  <si>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</si>
  <si>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</si>
  <si>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</si>
  <si>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</si>
  <si>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</si>
  <si>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</si>
  <si>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</si>
  <si>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</si>
  <si>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</si>
  <si>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</si>
  <si>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</si>
  <si>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</si>
  <si>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</si>
  <si>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</si>
  <si>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</si>
  <si>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</si>
  <si>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</si>
  <si>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</si>
  <si>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</si>
  <si>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</si>
  <si>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</si>
  <si>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</si>
  <si>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</si>
  <si>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</si>
  <si>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</si>
  <si>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</si>
  <si>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</si>
  <si>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</si>
  <si>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</si>
  <si>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</si>
  <si>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</si>
  <si>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</si>
  <si>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</si>
  <si>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</si>
  <si>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</si>
  <si>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</si>
  <si>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</si>
  <si>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</si>
  <si>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</si>
  <si>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</si>
  <si>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</si>
  <si>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</si>
  <si>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</si>
  <si>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</si>
  <si>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</si>
  <si>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</si>
  <si>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</si>
  <si>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</si>
  <si>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</si>
  <si>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</si>
  <si>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</si>
  <si>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</si>
  <si>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</si>
  <si>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</si>
  <si>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</si>
  <si>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</si>
  <si>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</si>
  <si>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</si>
  <si>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</si>
  <si>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</si>
  <si>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</si>
  <si>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</si>
  <si>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</si>
  <si>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</si>
  <si>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</si>
  <si>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</si>
  <si>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</si>
  <si>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</si>
  <si>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</si>
  <si>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</si>
  <si>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</si>
  <si>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</si>
  <si>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</si>
  <si>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</si>
  <si>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</si>
  <si>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</si>
  <si>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</si>
  <si>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</si>
  <si>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</si>
  <si>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</si>
  <si>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</si>
  <si>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</si>
  <si>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</si>
  <si>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</si>
  <si>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</si>
  <si>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</si>
  <si>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</si>
  <si>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</si>
  <si>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</si>
  <si>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</si>
  <si>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</si>
  <si>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</si>
  <si>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</si>
  <si>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</si>
  <si>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</si>
  <si>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</si>
  <si>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</si>
  <si>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</si>
  <si>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</si>
  <si>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</si>
  <si>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</si>
  <si>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</si>
  <si>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</si>
  <si>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</si>
  <si>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</si>
  <si>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</si>
  <si>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</si>
  <si>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</si>
  <si>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</si>
  <si>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</si>
  <si>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</si>
  <si>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</si>
  <si>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</si>
  <si>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</si>
  <si>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</si>
  <si>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</si>
  <si>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</si>
  <si>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</si>
  <si>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</si>
  <si>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</si>
  <si>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</si>
  <si>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</si>
  <si>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</si>
  <si>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</si>
  <si>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</si>
  <si>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</si>
  <si>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</si>
  <si>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</si>
  <si>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</si>
  <si>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</si>
  <si>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</si>
  <si>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</si>
  <si>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</si>
  <si>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</si>
  <si>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</si>
  <si>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</si>
  <si>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</si>
  <si>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</si>
  <si>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</si>
  <si>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</si>
  <si>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</si>
  <si>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</si>
  <si>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</si>
  <si>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</si>
  <si>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</si>
  <si>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</si>
  <si>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2020 y al 30 de marzo de 2021 (b)</t>
  </si>
  <si>
    <t>Del 1 de enero al 30 de marzo de 2021 (b)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</si>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</sst>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33" sqref="C3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4149000</v>
      </c>
      <c r="C8" s="40">
        <f t="shared" ref="C8:D8" si="0">SUM(C9:C11)</f>
        <v>4110787</v>
      </c>
      <c r="D8" s="40">
        <f t="shared" si="0"/>
        <v>4110787</v>
      </c>
    </row>
    <row r="9" spans="1:11" x14ac:dyDescent="0.25">
      <c r="A9" s="53" t="s">
        <v>169</v>
      </c>
      <c r="B9" s="23">
        <v>4149000</v>
      </c>
      <c r="C9" s="23">
        <v>4110787</v>
      </c>
      <c r="D9" s="23">
        <v>4110787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4149000</v>
      </c>
      <c r="C13" s="40">
        <f t="shared" ref="C13:D13" si="2">C14+C15</f>
        <v>1022871</v>
      </c>
      <c r="D13" s="40">
        <f t="shared" si="2"/>
        <v>1022871</v>
      </c>
    </row>
    <row r="14" spans="1:11" x14ac:dyDescent="0.25">
      <c r="A14" s="53" t="s">
        <v>172</v>
      </c>
      <c r="B14" s="23">
        <v>4149000</v>
      </c>
      <c r="C14" s="23">
        <v>1022871</v>
      </c>
      <c r="D14" s="23">
        <v>1022871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3087916</v>
      </c>
      <c r="D21" s="40">
        <f t="shared" si="4"/>
        <v>3087916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3087916</v>
      </c>
      <c r="D23" s="40">
        <f t="shared" si="5"/>
        <v>3087916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3087916</v>
      </c>
      <c r="D25" s="40">
        <f>D23-D17</f>
        <v>3087916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3087916</v>
      </c>
      <c r="D33" s="61">
        <f t="shared" si="8"/>
        <v>3087916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4149000</v>
      </c>
      <c r="C48" s="124">
        <f>C9</f>
        <v>4110787</v>
      </c>
      <c r="D48" s="124">
        <f t="shared" ref="D48" si="12">D9</f>
        <v>4110787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4149000</v>
      </c>
      <c r="C53" s="60">
        <f t="shared" ref="C53:D53" si="14">C14</f>
        <v>1022871</v>
      </c>
      <c r="D53" s="60">
        <f t="shared" si="14"/>
        <v>1022871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3087916</v>
      </c>
      <c r="D57" s="61">
        <f t="shared" ref="D57" si="16">D48+D49-D53+D55</f>
        <v>3087916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3087916</v>
      </c>
      <c r="D59" s="61">
        <f t="shared" si="17"/>
        <v>3087916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4149000</v>
      </c>
      <c r="Q2" s="18">
        <f>'Formato 4'!C8</f>
        <v>4110787</v>
      </c>
      <c r="R2" s="18">
        <f>'Formato 4'!D8</f>
        <v>4110787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4149000</v>
      </c>
      <c r="Q3" s="18">
        <f>'Formato 4'!C9</f>
        <v>4110787</v>
      </c>
      <c r="R3" s="18">
        <f>'Formato 4'!D9</f>
        <v>4110787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4149000</v>
      </c>
      <c r="Q6" s="18">
        <f>'Formato 4'!C13</f>
        <v>1022871</v>
      </c>
      <c r="R6" s="18">
        <f>'Formato 4'!D13</f>
        <v>1022871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4149000</v>
      </c>
      <c r="Q7" s="18">
        <f>'Formato 4'!C14</f>
        <v>1022871</v>
      </c>
      <c r="R7" s="18">
        <f>'Formato 4'!D14</f>
        <v>1022871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3087916</v>
      </c>
      <c r="R12" s="18">
        <f>'Formato 4'!D21</f>
        <v>3087916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3087916</v>
      </c>
      <c r="R13" s="18">
        <f>'Formato 4'!D23</f>
        <v>3087916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3087916</v>
      </c>
      <c r="R14" s="18">
        <f>'Formato 4'!D25</f>
        <v>3087916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3087916</v>
      </c>
      <c r="R18">
        <f>'Formato 4'!D33</f>
        <v>3087916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4149000</v>
      </c>
      <c r="Q26">
        <f>'Formato 4'!C48</f>
        <v>4110787</v>
      </c>
      <c r="R26">
        <f>'Formato 4'!D48</f>
        <v>4110787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4149000</v>
      </c>
      <c r="Q30">
        <f>'Formato 4'!C53</f>
        <v>1022871</v>
      </c>
      <c r="R30">
        <f>'Formato 4'!D53</f>
        <v>1022871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39" sqref="F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2135000</v>
      </c>
      <c r="C37" s="60">
        <f t="shared" ref="C37:G37" si="3">C38+C39</f>
        <v>2014000</v>
      </c>
      <c r="D37" s="60">
        <f t="shared" si="3"/>
        <v>4149000</v>
      </c>
      <c r="E37" s="60">
        <f t="shared" si="3"/>
        <v>4110787</v>
      </c>
      <c r="F37" s="60">
        <f t="shared" si="3"/>
        <v>4110787</v>
      </c>
      <c r="G37" s="60">
        <f t="shared" si="3"/>
        <v>1975787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2135000</v>
      </c>
      <c r="C39" s="60">
        <v>2014000</v>
      </c>
      <c r="D39" s="60">
        <v>4149000</v>
      </c>
      <c r="E39" s="60">
        <v>4110787</v>
      </c>
      <c r="F39" s="60">
        <v>4110787</v>
      </c>
      <c r="G39" s="60">
        <f>F39-B39</f>
        <v>1975787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2135000</v>
      </c>
      <c r="C41" s="61">
        <f t="shared" ref="C41:E41" si="4">SUM(C9,C10,C11,C12,C13,C14,C15,C16,C28,C34,C35,C37)</f>
        <v>2014000</v>
      </c>
      <c r="D41" s="61">
        <f t="shared" si="4"/>
        <v>4149000</v>
      </c>
      <c r="E41" s="61">
        <f t="shared" si="4"/>
        <v>4110787</v>
      </c>
      <c r="F41" s="61">
        <f>SUM(F9,F10,F11,F12,F13,F14,F15,F16,F28,F34,F35,F37)</f>
        <v>4110787</v>
      </c>
      <c r="G41" s="61">
        <f>SUM(G9,G10,G11,G12,G13,G14,G15,G16,G28,G34,G35,G37)</f>
        <v>1975787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1975787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2135000</v>
      </c>
      <c r="C70" s="61">
        <f t="shared" ref="C70:G70" si="10">C41+C65+C67</f>
        <v>2014000</v>
      </c>
      <c r="D70" s="61">
        <f t="shared" si="10"/>
        <v>4149000</v>
      </c>
      <c r="E70" s="61">
        <f t="shared" si="10"/>
        <v>4110787</v>
      </c>
      <c r="F70" s="61">
        <f t="shared" si="10"/>
        <v>4110787</v>
      </c>
      <c r="G70" s="61">
        <f t="shared" si="10"/>
        <v>1975787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2135000</v>
      </c>
      <c r="Q31" s="18">
        <f>'Formato 5'!C37</f>
        <v>2014000</v>
      </c>
      <c r="R31" s="18">
        <f>'Formato 5'!D37</f>
        <v>4149000</v>
      </c>
      <c r="S31" s="18">
        <f>'Formato 5'!E37</f>
        <v>4110787</v>
      </c>
      <c r="T31" s="18">
        <f>'Formato 5'!F37</f>
        <v>4110787</v>
      </c>
      <c r="U31" s="18">
        <f>'Formato 5'!G37</f>
        <v>1975787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2135000</v>
      </c>
      <c r="Q33" s="18">
        <f>'Formato 5'!C39</f>
        <v>2014000</v>
      </c>
      <c r="R33" s="18">
        <f>'Formato 5'!D39</f>
        <v>4149000</v>
      </c>
      <c r="S33" s="18">
        <f>'Formato 5'!E39</f>
        <v>4110787</v>
      </c>
      <c r="T33" s="18">
        <f>'Formato 5'!F39</f>
        <v>4110787</v>
      </c>
      <c r="U33" s="18">
        <f>'Formato 5'!G39</f>
        <v>1975787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2135000</v>
      </c>
      <c r="Q34">
        <f>'Formato 5'!C41</f>
        <v>2014000</v>
      </c>
      <c r="R34">
        <f>'Formato 5'!D41</f>
        <v>4149000</v>
      </c>
      <c r="S34">
        <f>'Formato 5'!E41</f>
        <v>4110787</v>
      </c>
      <c r="T34">
        <f>'Formato 5'!F41</f>
        <v>4110787</v>
      </c>
      <c r="U34">
        <f>'Formato 5'!G41</f>
        <v>1975787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1975787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" zoomScale="120" zoomScaleNormal="120" zoomScalePageLayoutView="90" workbookViewId="0">
      <selection activeCell="G159" sqref="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2135000</v>
      </c>
      <c r="C9" s="79">
        <f t="shared" ref="C9:G9" si="0">SUM(C10,C18,C28,C38,C48,C58,C62,C71,C75)</f>
        <v>2014000</v>
      </c>
      <c r="D9" s="79">
        <f t="shared" si="0"/>
        <v>4149000</v>
      </c>
      <c r="E9" s="79">
        <f t="shared" si="0"/>
        <v>1022872</v>
      </c>
      <c r="F9" s="79">
        <f t="shared" si="0"/>
        <v>1022872</v>
      </c>
      <c r="G9" s="79">
        <f t="shared" si="0"/>
        <v>3126128</v>
      </c>
    </row>
    <row r="10" spans="1:7" x14ac:dyDescent="0.25">
      <c r="A10" s="83" t="s">
        <v>286</v>
      </c>
      <c r="B10" s="80">
        <f>SUM(B11:B17)</f>
        <v>935500</v>
      </c>
      <c r="C10" s="80">
        <f t="shared" ref="C10:F10" si="1">SUM(C11:C17)</f>
        <v>-223098</v>
      </c>
      <c r="D10" s="80">
        <f t="shared" si="1"/>
        <v>712402</v>
      </c>
      <c r="E10" s="80">
        <f t="shared" si="1"/>
        <v>419503</v>
      </c>
      <c r="F10" s="80">
        <f t="shared" si="1"/>
        <v>419503</v>
      </c>
      <c r="G10" s="80">
        <f>SUM(G11:G17)</f>
        <v>292899</v>
      </c>
    </row>
    <row r="11" spans="1:7" x14ac:dyDescent="0.25">
      <c r="A11" s="84" t="s">
        <v>287</v>
      </c>
      <c r="B11" s="80">
        <v>352643</v>
      </c>
      <c r="C11" s="80">
        <v>-86344</v>
      </c>
      <c r="D11" s="80">
        <f>B11+C11</f>
        <v>266299</v>
      </c>
      <c r="E11" s="80">
        <v>199453</v>
      </c>
      <c r="F11" s="80">
        <v>199453</v>
      </c>
      <c r="G11" s="80">
        <f>D11-E11</f>
        <v>66846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5" si="2">B12+C12</f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249047</v>
      </c>
      <c r="C13" s="80">
        <v>-38500</v>
      </c>
      <c r="D13" s="80">
        <f t="shared" si="2"/>
        <v>210547</v>
      </c>
      <c r="E13" s="80">
        <v>99998</v>
      </c>
      <c r="F13" s="80">
        <v>99998</v>
      </c>
      <c r="G13" s="80">
        <f t="shared" ref="G13:G16" si="3">D13-E13</f>
        <v>110549</v>
      </c>
    </row>
    <row r="14" spans="1:7" x14ac:dyDescent="0.25">
      <c r="A14" s="84" t="s">
        <v>290</v>
      </c>
      <c r="B14" s="80">
        <v>91978</v>
      </c>
      <c r="C14" s="80">
        <v>-33000</v>
      </c>
      <c r="D14" s="80">
        <f t="shared" si="2"/>
        <v>58978</v>
      </c>
      <c r="E14" s="80">
        <v>42636</v>
      </c>
      <c r="F14" s="80">
        <v>42636</v>
      </c>
      <c r="G14" s="80">
        <f t="shared" si="3"/>
        <v>16342</v>
      </c>
    </row>
    <row r="15" spans="1:7" x14ac:dyDescent="0.25">
      <c r="A15" s="84" t="s">
        <v>291</v>
      </c>
      <c r="B15" s="80">
        <v>241832</v>
      </c>
      <c r="C15" s="80">
        <v>-65254</v>
      </c>
      <c r="D15" s="80">
        <f t="shared" si="2"/>
        <v>176578</v>
      </c>
      <c r="E15" s="80">
        <v>77416</v>
      </c>
      <c r="F15" s="80">
        <v>77416</v>
      </c>
      <c r="G15" s="80">
        <f t="shared" si="3"/>
        <v>99162</v>
      </c>
    </row>
    <row r="16" spans="1:7" x14ac:dyDescent="0.25">
      <c r="A16" s="84" t="s">
        <v>292</v>
      </c>
      <c r="B16" s="80"/>
      <c r="C16" s="80"/>
      <c r="D16" s="80"/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143000</v>
      </c>
      <c r="C18" s="80">
        <f t="shared" ref="C18:F18" si="4">SUM(C19:C27)</f>
        <v>-92440</v>
      </c>
      <c r="D18" s="80">
        <f t="shared" si="4"/>
        <v>50560</v>
      </c>
      <c r="E18" s="80">
        <f t="shared" si="4"/>
        <v>40470</v>
      </c>
      <c r="F18" s="80">
        <f t="shared" si="4"/>
        <v>40470</v>
      </c>
      <c r="G18" s="80">
        <f>SUM(G19:G27)</f>
        <v>10090</v>
      </c>
    </row>
    <row r="19" spans="1:7" x14ac:dyDescent="0.25">
      <c r="A19" s="84" t="s">
        <v>295</v>
      </c>
      <c r="B19" s="80">
        <v>32000</v>
      </c>
      <c r="C19" s="80">
        <v>-15500</v>
      </c>
      <c r="D19" s="80">
        <f>B19+C19</f>
        <v>16500</v>
      </c>
      <c r="E19" s="80">
        <v>12983</v>
      </c>
      <c r="F19" s="80">
        <v>12983</v>
      </c>
      <c r="G19" s="80">
        <f>D19-E19</f>
        <v>3517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f t="shared" ref="D20:D27" si="5">B20+C20</f>
        <v>0</v>
      </c>
      <c r="E20" s="80">
        <v>0</v>
      </c>
      <c r="F20" s="80">
        <v>0</v>
      </c>
      <c r="G20" s="80">
        <f t="shared" ref="G20:G27" si="6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f t="shared" si="5"/>
        <v>0</v>
      </c>
      <c r="E21" s="80">
        <v>0</v>
      </c>
      <c r="F21" s="80">
        <v>0</v>
      </c>
      <c r="G21" s="80">
        <f t="shared" si="6"/>
        <v>0</v>
      </c>
    </row>
    <row r="22" spans="1:7" x14ac:dyDescent="0.25">
      <c r="A22" s="84" t="s">
        <v>298</v>
      </c>
      <c r="B22" s="80">
        <v>2000</v>
      </c>
      <c r="C22" s="80">
        <v>-2000</v>
      </c>
      <c r="D22" s="80">
        <f t="shared" si="5"/>
        <v>0</v>
      </c>
      <c r="E22" s="80">
        <v>0</v>
      </c>
      <c r="F22" s="80">
        <v>0</v>
      </c>
      <c r="G22" s="80">
        <f t="shared" si="6"/>
        <v>0</v>
      </c>
    </row>
    <row r="23" spans="1:7" x14ac:dyDescent="0.25">
      <c r="A23" s="84" t="s">
        <v>299</v>
      </c>
      <c r="B23" s="80">
        <v>1000</v>
      </c>
      <c r="C23" s="80">
        <v>-1000</v>
      </c>
      <c r="D23" s="80">
        <f t="shared" si="5"/>
        <v>0</v>
      </c>
      <c r="E23" s="80">
        <v>0</v>
      </c>
      <c r="F23" s="80">
        <v>0</v>
      </c>
      <c r="G23" s="80">
        <f t="shared" si="6"/>
        <v>0</v>
      </c>
    </row>
    <row r="24" spans="1:7" x14ac:dyDescent="0.25">
      <c r="A24" s="84" t="s">
        <v>300</v>
      </c>
      <c r="B24" s="80">
        <v>90000</v>
      </c>
      <c r="C24" s="80">
        <v>-60940</v>
      </c>
      <c r="D24" s="80">
        <f t="shared" si="5"/>
        <v>29060</v>
      </c>
      <c r="E24" s="80">
        <v>26120</v>
      </c>
      <c r="F24" s="80">
        <v>26120</v>
      </c>
      <c r="G24" s="80">
        <f t="shared" si="6"/>
        <v>2940</v>
      </c>
    </row>
    <row r="25" spans="1:7" x14ac:dyDescent="0.25">
      <c r="A25" s="84" t="s">
        <v>301</v>
      </c>
      <c r="B25" s="80">
        <v>1000</v>
      </c>
      <c r="C25" s="80">
        <v>-700</v>
      </c>
      <c r="D25" s="80">
        <f t="shared" si="5"/>
        <v>300</v>
      </c>
      <c r="E25" s="80">
        <v>151</v>
      </c>
      <c r="F25" s="80">
        <v>151</v>
      </c>
      <c r="G25" s="80">
        <f t="shared" si="6"/>
        <v>149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f t="shared" si="5"/>
        <v>0</v>
      </c>
      <c r="E26" s="80">
        <v>0</v>
      </c>
      <c r="F26" s="80">
        <v>0</v>
      </c>
      <c r="G26" s="80">
        <f t="shared" si="6"/>
        <v>0</v>
      </c>
    </row>
    <row r="27" spans="1:7" x14ac:dyDescent="0.25">
      <c r="A27" s="84" t="s">
        <v>303</v>
      </c>
      <c r="B27" s="80">
        <v>17000</v>
      </c>
      <c r="C27" s="80">
        <v>-12300</v>
      </c>
      <c r="D27" s="80">
        <f t="shared" si="5"/>
        <v>4700</v>
      </c>
      <c r="E27" s="80">
        <v>1216</v>
      </c>
      <c r="F27" s="80">
        <v>1216</v>
      </c>
      <c r="G27" s="80">
        <f t="shared" si="6"/>
        <v>3484</v>
      </c>
    </row>
    <row r="28" spans="1:7" x14ac:dyDescent="0.25">
      <c r="A28" s="83" t="s">
        <v>304</v>
      </c>
      <c r="B28" s="80">
        <f>SUM(B29:B37)</f>
        <v>1041500</v>
      </c>
      <c r="C28" s="80">
        <f t="shared" ref="C28:G28" si="7">SUM(C29:C37)</f>
        <v>2344538</v>
      </c>
      <c r="D28" s="80">
        <f t="shared" si="7"/>
        <v>3386038</v>
      </c>
      <c r="E28" s="80">
        <f t="shared" si="7"/>
        <v>562899</v>
      </c>
      <c r="F28" s="80">
        <f t="shared" si="7"/>
        <v>562899</v>
      </c>
      <c r="G28" s="80">
        <f t="shared" si="7"/>
        <v>2823139</v>
      </c>
    </row>
    <row r="29" spans="1:7" x14ac:dyDescent="0.25">
      <c r="A29" s="84" t="s">
        <v>305</v>
      </c>
      <c r="B29" s="80">
        <v>35000</v>
      </c>
      <c r="C29" s="80">
        <v>-12000</v>
      </c>
      <c r="D29" s="80">
        <f>+B29+C29</f>
        <v>23000</v>
      </c>
      <c r="E29" s="80">
        <v>14586</v>
      </c>
      <c r="F29" s="80">
        <v>14586</v>
      </c>
      <c r="G29" s="80">
        <f>D29-E29</f>
        <v>8414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f t="shared" ref="D30:D38" si="8">+B30+C30</f>
        <v>0</v>
      </c>
      <c r="E30" s="80">
        <v>0</v>
      </c>
      <c r="F30" s="80">
        <v>0</v>
      </c>
      <c r="G30" s="80">
        <f t="shared" ref="G30:G37" si="9">D30-E30</f>
        <v>0</v>
      </c>
    </row>
    <row r="31" spans="1:7" x14ac:dyDescent="0.25">
      <c r="A31" s="84" t="s">
        <v>307</v>
      </c>
      <c r="B31" s="80">
        <v>557500</v>
      </c>
      <c r="C31" s="80">
        <v>-5500</v>
      </c>
      <c r="D31" s="80">
        <f t="shared" si="8"/>
        <v>552000</v>
      </c>
      <c r="E31" s="80">
        <v>82758</v>
      </c>
      <c r="F31" s="80">
        <v>82758</v>
      </c>
      <c r="G31" s="80">
        <f t="shared" si="9"/>
        <v>469242</v>
      </c>
    </row>
    <row r="32" spans="1:7" x14ac:dyDescent="0.25">
      <c r="A32" s="84" t="s">
        <v>308</v>
      </c>
      <c r="B32" s="80">
        <v>223000</v>
      </c>
      <c r="C32" s="80">
        <v>-11000</v>
      </c>
      <c r="D32" s="80">
        <f t="shared" si="8"/>
        <v>212000</v>
      </c>
      <c r="E32" s="80">
        <v>148350</v>
      </c>
      <c r="F32" s="80">
        <v>148350</v>
      </c>
      <c r="G32" s="80">
        <f t="shared" si="9"/>
        <v>63650</v>
      </c>
    </row>
    <row r="33" spans="1:7" x14ac:dyDescent="0.25">
      <c r="A33" s="84" t="s">
        <v>309</v>
      </c>
      <c r="B33" s="80">
        <v>100000</v>
      </c>
      <c r="C33" s="80">
        <v>-71800</v>
      </c>
      <c r="D33" s="80">
        <f t="shared" si="8"/>
        <v>28200</v>
      </c>
      <c r="E33" s="80">
        <v>25118</v>
      </c>
      <c r="F33" s="80">
        <v>25118</v>
      </c>
      <c r="G33" s="80">
        <f t="shared" si="9"/>
        <v>3082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f t="shared" si="8"/>
        <v>0</v>
      </c>
      <c r="E34" s="80">
        <v>0</v>
      </c>
      <c r="F34" s="80">
        <v>0</v>
      </c>
      <c r="G34" s="80">
        <f t="shared" si="9"/>
        <v>0</v>
      </c>
    </row>
    <row r="35" spans="1:7" x14ac:dyDescent="0.25">
      <c r="A35" s="84" t="s">
        <v>311</v>
      </c>
      <c r="B35" s="80">
        <v>10000</v>
      </c>
      <c r="C35" s="80">
        <v>-3500</v>
      </c>
      <c r="D35" s="80">
        <f t="shared" si="8"/>
        <v>6500</v>
      </c>
      <c r="E35" s="80">
        <v>752</v>
      </c>
      <c r="F35" s="80">
        <v>752</v>
      </c>
      <c r="G35" s="80">
        <f t="shared" si="9"/>
        <v>5748</v>
      </c>
    </row>
    <row r="36" spans="1:7" x14ac:dyDescent="0.25">
      <c r="A36" s="84" t="s">
        <v>312</v>
      </c>
      <c r="B36" s="80">
        <v>11000</v>
      </c>
      <c r="C36" s="80">
        <v>-7500</v>
      </c>
      <c r="D36" s="80">
        <f t="shared" si="8"/>
        <v>3500</v>
      </c>
      <c r="E36" s="80">
        <v>2336</v>
      </c>
      <c r="F36" s="80">
        <v>2336</v>
      </c>
      <c r="G36" s="80">
        <f t="shared" si="9"/>
        <v>1164</v>
      </c>
    </row>
    <row r="37" spans="1:7" x14ac:dyDescent="0.25">
      <c r="A37" s="84" t="s">
        <v>313</v>
      </c>
      <c r="B37" s="80">
        <v>105000</v>
      </c>
      <c r="C37" s="80">
        <v>2455838</v>
      </c>
      <c r="D37" s="80">
        <f t="shared" si="8"/>
        <v>2560838</v>
      </c>
      <c r="E37" s="80">
        <v>288999</v>
      </c>
      <c r="F37" s="80">
        <v>288999</v>
      </c>
      <c r="G37" s="80">
        <f t="shared" si="9"/>
        <v>2271839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0">SUM(C39:C47)</f>
        <v>0</v>
      </c>
      <c r="D38" s="80">
        <f t="shared" si="8"/>
        <v>0</v>
      </c>
      <c r="E38" s="80">
        <f t="shared" si="10"/>
        <v>0</v>
      </c>
      <c r="F38" s="80">
        <f t="shared" ref="F38" si="11">SUM(F39:F47)</f>
        <v>0</v>
      </c>
      <c r="G38" s="80">
        <f t="shared" si="10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/>
      <c r="F42" s="80"/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15000</v>
      </c>
      <c r="C48" s="80">
        <f t="shared" ref="C48:G48" si="12">SUM(C49:C57)</f>
        <v>-15000</v>
      </c>
      <c r="D48" s="80">
        <f>SUM(D49:D57)</f>
        <v>0</v>
      </c>
      <c r="E48" s="80">
        <f t="shared" si="12"/>
        <v>0</v>
      </c>
      <c r="F48" s="80">
        <f t="shared" si="12"/>
        <v>0</v>
      </c>
      <c r="G48" s="80">
        <f t="shared" si="12"/>
        <v>0</v>
      </c>
    </row>
    <row r="49" spans="1:7" x14ac:dyDescent="0.25">
      <c r="A49" s="84" t="s">
        <v>325</v>
      </c>
      <c r="B49" s="80">
        <v>15000</v>
      </c>
      <c r="C49" s="80">
        <v>-15000</v>
      </c>
      <c r="D49" s="80">
        <f>+B49+C49</f>
        <v>0</v>
      </c>
      <c r="E49" s="80">
        <v>0</v>
      </c>
      <c r="F49" s="80">
        <v>0</v>
      </c>
      <c r="G49" s="80">
        <f t="shared" ref="G49" si="13">D49-E49</f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14">SUM(C59:C61)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5">SUM(C63:C67,C69:C70)</f>
        <v>0</v>
      </c>
      <c r="D62" s="80">
        <f t="shared" si="15"/>
        <v>0</v>
      </c>
      <c r="E62" s="80">
        <f t="shared" si="15"/>
        <v>0</v>
      </c>
      <c r="F62" s="80">
        <f t="shared" si="15"/>
        <v>0</v>
      </c>
      <c r="G62" s="80">
        <f t="shared" si="15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8">SUM(C85,C93,C103,C113,C123,C133,C137,C146,C150)</f>
        <v>0</v>
      </c>
      <c r="D84" s="79">
        <f t="shared" si="18"/>
        <v>0</v>
      </c>
      <c r="E84" s="79">
        <f t="shared" si="18"/>
        <v>0</v>
      </c>
      <c r="F84" s="79">
        <f t="shared" si="18"/>
        <v>0</v>
      </c>
      <c r="G84" s="79">
        <f t="shared" si="1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9">SUM(C86:C92)</f>
        <v>0</v>
      </c>
      <c r="D85" s="80">
        <f t="shared" si="19"/>
        <v>0</v>
      </c>
      <c r="E85" s="80">
        <f t="shared" si="19"/>
        <v>0</v>
      </c>
      <c r="F85" s="80">
        <f t="shared" si="19"/>
        <v>0</v>
      </c>
      <c r="G85" s="80">
        <f t="shared" si="19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20">SUM(C94:C102)</f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1">SUM(D104:D112)</f>
        <v>0</v>
      </c>
      <c r="E103" s="80">
        <f t="shared" si="21"/>
        <v>0</v>
      </c>
      <c r="F103" s="80">
        <f t="shared" si="21"/>
        <v>0</v>
      </c>
      <c r="G103" s="80">
        <f t="shared" si="21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2">SUM(C114:C122)</f>
        <v>0</v>
      </c>
      <c r="D113" s="80">
        <f t="shared" si="22"/>
        <v>0</v>
      </c>
      <c r="E113" s="80">
        <f t="shared" si="22"/>
        <v>0</v>
      </c>
      <c r="F113" s="80">
        <f t="shared" si="22"/>
        <v>0</v>
      </c>
      <c r="G113" s="80">
        <f t="shared" si="22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3">SUM(C124:C132)</f>
        <v>0</v>
      </c>
      <c r="D123" s="80">
        <f t="shared" si="23"/>
        <v>0</v>
      </c>
      <c r="E123" s="80">
        <f t="shared" si="23"/>
        <v>0</v>
      </c>
      <c r="F123" s="80">
        <f t="shared" si="23"/>
        <v>0</v>
      </c>
      <c r="G123" s="80">
        <f t="shared" si="2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4">SUM(C134:C136)</f>
        <v>0</v>
      </c>
      <c r="D133" s="80">
        <f t="shared" si="24"/>
        <v>0</v>
      </c>
      <c r="E133" s="80">
        <f t="shared" si="24"/>
        <v>0</v>
      </c>
      <c r="F133" s="80">
        <f t="shared" si="24"/>
        <v>0</v>
      </c>
      <c r="G133" s="80">
        <f t="shared" si="2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5">SUM(C138:C142,C144:C145)</f>
        <v>0</v>
      </c>
      <c r="D137" s="80">
        <f t="shared" si="25"/>
        <v>0</v>
      </c>
      <c r="E137" s="80">
        <f t="shared" si="25"/>
        <v>0</v>
      </c>
      <c r="F137" s="80">
        <f t="shared" si="25"/>
        <v>0</v>
      </c>
      <c r="G137" s="80">
        <f t="shared" si="2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6">SUM(C147:C149)</f>
        <v>0</v>
      </c>
      <c r="D146" s="80">
        <f t="shared" si="26"/>
        <v>0</v>
      </c>
      <c r="E146" s="80">
        <f t="shared" si="26"/>
        <v>0</v>
      </c>
      <c r="F146" s="80">
        <f t="shared" si="26"/>
        <v>0</v>
      </c>
      <c r="G146" s="80">
        <f t="shared" si="26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7">SUM(C151:C157)</f>
        <v>0</v>
      </c>
      <c r="D150" s="80">
        <f t="shared" si="27"/>
        <v>0</v>
      </c>
      <c r="E150" s="80">
        <f t="shared" si="27"/>
        <v>0</v>
      </c>
      <c r="F150" s="80">
        <f t="shared" si="27"/>
        <v>0</v>
      </c>
      <c r="G150" s="80">
        <f t="shared" si="27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2135000</v>
      </c>
      <c r="C159" s="79">
        <f t="shared" ref="C159:G159" si="28">C9+C84</f>
        <v>2014000</v>
      </c>
      <c r="D159" s="79">
        <f t="shared" si="28"/>
        <v>4149000</v>
      </c>
      <c r="E159" s="79">
        <f t="shared" si="28"/>
        <v>1022872</v>
      </c>
      <c r="F159" s="79">
        <f t="shared" si="28"/>
        <v>1022872</v>
      </c>
      <c r="G159" s="79">
        <f t="shared" si="28"/>
        <v>3126128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2135000</v>
      </c>
      <c r="Q2" s="18">
        <f>'Formato 6 a)'!C9</f>
        <v>2014000</v>
      </c>
      <c r="R2" s="18">
        <f>'Formato 6 a)'!D9</f>
        <v>4149000</v>
      </c>
      <c r="S2" s="18">
        <f>'Formato 6 a)'!E9</f>
        <v>1022872</v>
      </c>
      <c r="T2" s="18">
        <f>'Formato 6 a)'!F9</f>
        <v>1022872</v>
      </c>
      <c r="U2" s="18">
        <f>'Formato 6 a)'!G9</f>
        <v>3126128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935500</v>
      </c>
      <c r="Q3" s="18">
        <f>'Formato 6 a)'!C10</f>
        <v>-223098</v>
      </c>
      <c r="R3" s="18">
        <f>'Formato 6 a)'!D10</f>
        <v>712402</v>
      </c>
      <c r="S3" s="18">
        <f>'Formato 6 a)'!E10</f>
        <v>419503</v>
      </c>
      <c r="T3" s="18">
        <f>'Formato 6 a)'!F10</f>
        <v>419503</v>
      </c>
      <c r="U3" s="18">
        <f>'Formato 6 a)'!G10</f>
        <v>292899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352643</v>
      </c>
      <c r="Q4" s="18">
        <f>'Formato 6 a)'!C11</f>
        <v>-86344</v>
      </c>
      <c r="R4" s="18">
        <f>'Formato 6 a)'!D11</f>
        <v>266299</v>
      </c>
      <c r="S4" s="18">
        <f>'Formato 6 a)'!E11</f>
        <v>199453</v>
      </c>
      <c r="T4" s="18">
        <f>'Formato 6 a)'!F11</f>
        <v>199453</v>
      </c>
      <c r="U4" s="18">
        <f>'Formato 6 a)'!G11</f>
        <v>66846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249047</v>
      </c>
      <c r="Q6" s="18">
        <f>'Formato 6 a)'!C13</f>
        <v>-38500</v>
      </c>
      <c r="R6" s="18">
        <f>'Formato 6 a)'!D13</f>
        <v>210547</v>
      </c>
      <c r="S6" s="18">
        <f>'Formato 6 a)'!E13</f>
        <v>99998</v>
      </c>
      <c r="T6" s="18">
        <f>'Formato 6 a)'!F13</f>
        <v>99998</v>
      </c>
      <c r="U6" s="18">
        <f>'Formato 6 a)'!G13</f>
        <v>110549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91978</v>
      </c>
      <c r="Q7" s="18">
        <f>'Formato 6 a)'!C14</f>
        <v>-33000</v>
      </c>
      <c r="R7" s="18">
        <f>'Formato 6 a)'!D14</f>
        <v>58978</v>
      </c>
      <c r="S7" s="18">
        <f>'Formato 6 a)'!E14</f>
        <v>42636</v>
      </c>
      <c r="T7" s="18">
        <f>'Formato 6 a)'!F14</f>
        <v>42636</v>
      </c>
      <c r="U7" s="18">
        <f>'Formato 6 a)'!G14</f>
        <v>16342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241832</v>
      </c>
      <c r="Q8" s="18">
        <f>'Formato 6 a)'!C15</f>
        <v>-65254</v>
      </c>
      <c r="R8" s="18">
        <f>'Formato 6 a)'!D15</f>
        <v>176578</v>
      </c>
      <c r="S8" s="18">
        <f>'Formato 6 a)'!E15</f>
        <v>77416</v>
      </c>
      <c r="T8" s="18">
        <f>'Formato 6 a)'!F15</f>
        <v>77416</v>
      </c>
      <c r="U8" s="18">
        <f>'Formato 6 a)'!G15</f>
        <v>99162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143000</v>
      </c>
      <c r="Q11" s="18">
        <f>'Formato 6 a)'!C18</f>
        <v>-92440</v>
      </c>
      <c r="R11" s="18">
        <f>'Formato 6 a)'!D18</f>
        <v>50560</v>
      </c>
      <c r="S11" s="18">
        <f>'Formato 6 a)'!E18</f>
        <v>40470</v>
      </c>
      <c r="T11" s="18">
        <f>'Formato 6 a)'!F18</f>
        <v>40470</v>
      </c>
      <c r="U11" s="18">
        <f>'Formato 6 a)'!G18</f>
        <v>10090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32000</v>
      </c>
      <c r="Q12" s="18">
        <f>'Formato 6 a)'!C19</f>
        <v>-15500</v>
      </c>
      <c r="R12" s="18">
        <f>'Formato 6 a)'!D19</f>
        <v>16500</v>
      </c>
      <c r="S12" s="18">
        <f>'Formato 6 a)'!E19</f>
        <v>12983</v>
      </c>
      <c r="T12" s="18">
        <f>'Formato 6 a)'!F19</f>
        <v>12983</v>
      </c>
      <c r="U12" s="18">
        <f>'Formato 6 a)'!G19</f>
        <v>3517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-2000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-1000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90000</v>
      </c>
      <c r="Q17" s="18">
        <f>'Formato 6 a)'!C24</f>
        <v>-60940</v>
      </c>
      <c r="R17" s="18">
        <f>'Formato 6 a)'!D24</f>
        <v>29060</v>
      </c>
      <c r="S17" s="18">
        <f>'Formato 6 a)'!E24</f>
        <v>26120</v>
      </c>
      <c r="T17" s="18">
        <f>'Formato 6 a)'!F24</f>
        <v>26120</v>
      </c>
      <c r="U17" s="18">
        <f>'Formato 6 a)'!G24</f>
        <v>2940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-700</v>
      </c>
      <c r="R18" s="18">
        <f>'Formato 6 a)'!D25</f>
        <v>300</v>
      </c>
      <c r="S18" s="18">
        <f>'Formato 6 a)'!E25</f>
        <v>151</v>
      </c>
      <c r="T18" s="18">
        <f>'Formato 6 a)'!F25</f>
        <v>151</v>
      </c>
      <c r="U18" s="18">
        <f>'Formato 6 a)'!G25</f>
        <v>149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-12300</v>
      </c>
      <c r="R20" s="18">
        <f>'Formato 6 a)'!D27</f>
        <v>4700</v>
      </c>
      <c r="S20" s="18">
        <f>'Formato 6 a)'!E27</f>
        <v>1216</v>
      </c>
      <c r="T20" s="18">
        <f>'Formato 6 a)'!F27</f>
        <v>1216</v>
      </c>
      <c r="U20" s="18">
        <f>'Formato 6 a)'!G27</f>
        <v>3484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1041500</v>
      </c>
      <c r="Q21" s="18">
        <f>'Formato 6 a)'!C28</f>
        <v>2344538</v>
      </c>
      <c r="R21" s="18">
        <f>'Formato 6 a)'!D28</f>
        <v>3386038</v>
      </c>
      <c r="S21" s="18">
        <f>'Formato 6 a)'!E28</f>
        <v>562899</v>
      </c>
      <c r="T21" s="18">
        <f>'Formato 6 a)'!F28</f>
        <v>562899</v>
      </c>
      <c r="U21" s="18">
        <f>'Formato 6 a)'!G28</f>
        <v>2823139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35000</v>
      </c>
      <c r="Q22" s="18">
        <f>'Formato 6 a)'!C29</f>
        <v>-12000</v>
      </c>
      <c r="R22" s="18">
        <f>'Formato 6 a)'!D29</f>
        <v>23000</v>
      </c>
      <c r="S22" s="18">
        <f>'Formato 6 a)'!E29</f>
        <v>14586</v>
      </c>
      <c r="T22" s="18">
        <f>'Formato 6 a)'!F29</f>
        <v>14586</v>
      </c>
      <c r="U22" s="18">
        <f>'Formato 6 a)'!G29</f>
        <v>8414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557500</v>
      </c>
      <c r="Q24" s="18">
        <f>'Formato 6 a)'!C31</f>
        <v>-5500</v>
      </c>
      <c r="R24" s="18">
        <f>'Formato 6 a)'!D31</f>
        <v>552000</v>
      </c>
      <c r="S24" s="18">
        <f>'Formato 6 a)'!E31</f>
        <v>82758</v>
      </c>
      <c r="T24" s="18">
        <f>'Formato 6 a)'!F31</f>
        <v>82758</v>
      </c>
      <c r="U24" s="18">
        <f>'Formato 6 a)'!G31</f>
        <v>469242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-11000</v>
      </c>
      <c r="R25" s="18">
        <f>'Formato 6 a)'!D32</f>
        <v>212000</v>
      </c>
      <c r="S25" s="18">
        <f>'Formato 6 a)'!E32</f>
        <v>148350</v>
      </c>
      <c r="T25" s="18">
        <f>'Formato 6 a)'!F32</f>
        <v>148350</v>
      </c>
      <c r="U25" s="18">
        <f>'Formato 6 a)'!G32</f>
        <v>63650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-71800</v>
      </c>
      <c r="R26" s="18">
        <f>'Formato 6 a)'!D33</f>
        <v>28200</v>
      </c>
      <c r="S26" s="18">
        <f>'Formato 6 a)'!E33</f>
        <v>25118</v>
      </c>
      <c r="T26" s="18">
        <f>'Formato 6 a)'!F33</f>
        <v>25118</v>
      </c>
      <c r="U26" s="18">
        <f>'Formato 6 a)'!G33</f>
        <v>3082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-3500</v>
      </c>
      <c r="R28" s="18">
        <f>'Formato 6 a)'!D35</f>
        <v>6500</v>
      </c>
      <c r="S28" s="18">
        <f>'Formato 6 a)'!E35</f>
        <v>752</v>
      </c>
      <c r="T28" s="18">
        <f>'Formato 6 a)'!F35</f>
        <v>752</v>
      </c>
      <c r="U28" s="18">
        <f>'Formato 6 a)'!G35</f>
        <v>5748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-7500</v>
      </c>
      <c r="R29" s="18">
        <f>'Formato 6 a)'!D36</f>
        <v>3500</v>
      </c>
      <c r="S29" s="18">
        <f>'Formato 6 a)'!E36</f>
        <v>2336</v>
      </c>
      <c r="T29" s="18">
        <f>'Formato 6 a)'!F36</f>
        <v>2336</v>
      </c>
      <c r="U29" s="18">
        <f>'Formato 6 a)'!G36</f>
        <v>1164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2455838</v>
      </c>
      <c r="R30" s="18">
        <f>'Formato 6 a)'!D37</f>
        <v>2560838</v>
      </c>
      <c r="S30" s="18">
        <f>'Formato 6 a)'!E37</f>
        <v>288999</v>
      </c>
      <c r="T30" s="18">
        <f>'Formato 6 a)'!F37</f>
        <v>288999</v>
      </c>
      <c r="U30" s="18">
        <f>'Formato 6 a)'!G37</f>
        <v>2271839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15000</v>
      </c>
      <c r="Q41" s="18">
        <f>'Formato 6 a)'!C48</f>
        <v>-15000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15000</v>
      </c>
      <c r="Q42" s="18">
        <f>'Formato 6 a)'!C49</f>
        <v>-15000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2135000</v>
      </c>
      <c r="Q150">
        <f>'Formato 6 a)'!C159</f>
        <v>2014000</v>
      </c>
      <c r="R150">
        <f>'Formato 6 a)'!D159</f>
        <v>4149000</v>
      </c>
      <c r="S150">
        <f>'Formato 6 a)'!E159</f>
        <v>1022872</v>
      </c>
      <c r="T150">
        <f>'Formato 6 a)'!F159</f>
        <v>1022872</v>
      </c>
      <c r="U150">
        <f>'Formato 6 a)'!G159</f>
        <v>3126128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E10" sqref="E10:F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2135000</v>
      </c>
      <c r="C9" s="59">
        <f>SUM(C10:GASTO_NE_FIN_02)</f>
        <v>2014000</v>
      </c>
      <c r="D9" s="59">
        <f>SUM(D10:GASTO_NE_FIN_03)</f>
        <v>4149000</v>
      </c>
      <c r="E9" s="59">
        <f>SUM(E10:GASTO_NE_FIN_04)</f>
        <v>1022871</v>
      </c>
      <c r="F9" s="59">
        <f>SUM(F10:GASTO_NE_FIN_05)</f>
        <v>1022871</v>
      </c>
      <c r="G9" s="59">
        <f>SUM(G10:GASTO_NE_FIN_06)</f>
        <v>3126129</v>
      </c>
    </row>
    <row r="10" spans="1:7" s="24" customFormat="1" x14ac:dyDescent="0.25">
      <c r="A10" s="144" t="s">
        <v>3305</v>
      </c>
      <c r="B10" s="60">
        <v>2135000</v>
      </c>
      <c r="C10" s="60">
        <v>2014000</v>
      </c>
      <c r="D10" s="60">
        <f>+B10+C10</f>
        <v>4149000</v>
      </c>
      <c r="E10" s="60">
        <v>1022871</v>
      </c>
      <c r="F10" s="60">
        <v>1022871</v>
      </c>
      <c r="G10" s="77">
        <f>D10-E10</f>
        <v>3126129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/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2135000</v>
      </c>
      <c r="C29" s="61">
        <f>GASTO_NE_T2+GASTO_E_T2</f>
        <v>2014000</v>
      </c>
      <c r="D29" s="61">
        <f>GASTO_NE_T3+GASTO_E_T3</f>
        <v>4149000</v>
      </c>
      <c r="E29" s="61">
        <f>GASTO_NE_T4+GASTO_E_T4</f>
        <v>1022871</v>
      </c>
      <c r="F29" s="61">
        <f>GASTO_NE_T5+GASTO_E_T5</f>
        <v>1022871</v>
      </c>
      <c r="G29" s="61">
        <f>GASTO_NE_T6+GASTO_E_T6</f>
        <v>3126129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2135000</v>
      </c>
      <c r="Q2" s="18">
        <f>GASTO_NE_T2</f>
        <v>2014000</v>
      </c>
      <c r="R2" s="18">
        <f>GASTO_NE_T3</f>
        <v>4149000</v>
      </c>
      <c r="S2" s="18">
        <f>GASTO_NE_T4</f>
        <v>1022871</v>
      </c>
      <c r="T2" s="18">
        <f>GASTO_NE_T5</f>
        <v>1022871</v>
      </c>
      <c r="U2" s="18">
        <f>GASTO_NE_T6</f>
        <v>3126129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2135000</v>
      </c>
      <c r="Q4" s="18">
        <f>TOTAL_E_T2</f>
        <v>2014000</v>
      </c>
      <c r="R4" s="18">
        <f>TOTAL_E_T3</f>
        <v>4149000</v>
      </c>
      <c r="S4" s="18">
        <f>TOTAL_E_T4</f>
        <v>1022871</v>
      </c>
      <c r="T4" s="18">
        <f>TOTAL_E_T5</f>
        <v>1022871</v>
      </c>
      <c r="U4" s="18">
        <f>TOTAL_E_T6</f>
        <v>3126129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4" zoomScale="90" zoomScaleNormal="90" workbookViewId="0">
      <selection activeCell="F27" sqref="F2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2135000</v>
      </c>
      <c r="C9" s="70">
        <f t="shared" ref="C9:G9" si="0">SUM(C10,C19,C27,C37)</f>
        <v>2014000</v>
      </c>
      <c r="D9" s="70">
        <f t="shared" si="0"/>
        <v>4149000</v>
      </c>
      <c r="E9" s="70">
        <f t="shared" si="0"/>
        <v>1022871</v>
      </c>
      <c r="F9" s="70">
        <f t="shared" si="0"/>
        <v>1022871</v>
      </c>
      <c r="G9" s="70">
        <f t="shared" si="0"/>
        <v>3126129</v>
      </c>
    </row>
    <row r="10" spans="1:7" ht="14.25" x14ac:dyDescent="0.45">
      <c r="A10" s="53" t="s">
        <v>364</v>
      </c>
      <c r="B10" s="71">
        <f>SUM(B11:B18)</f>
        <v>2135000</v>
      </c>
      <c r="C10" s="71">
        <f t="shared" ref="C10:F10" si="1">SUM(C11:C18)</f>
        <v>2014000</v>
      </c>
      <c r="D10" s="71">
        <f t="shared" si="1"/>
        <v>4149000</v>
      </c>
      <c r="E10" s="71">
        <f t="shared" si="1"/>
        <v>1022871</v>
      </c>
      <c r="F10" s="71">
        <f t="shared" si="1"/>
        <v>1022871</v>
      </c>
      <c r="G10" s="71">
        <f>SUM(G11:G18)</f>
        <v>3126129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>
        <v>2135000</v>
      </c>
      <c r="C18" s="72">
        <v>2014000</v>
      </c>
      <c r="D18" s="72">
        <f>+B18+C18</f>
        <v>4149000</v>
      </c>
      <c r="E18" s="72">
        <v>1022871</v>
      </c>
      <c r="F18" s="72">
        <v>1022871</v>
      </c>
      <c r="G18" s="72">
        <f t="shared" si="2"/>
        <v>3126129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6">SUM(C44,C53,C61,C71)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8">SUM(C54:C60)</f>
        <v>0</v>
      </c>
      <c r="D53" s="71">
        <f t="shared" si="8"/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9">SUM(C62:C70)</f>
        <v>0</v>
      </c>
      <c r="D61" s="71">
        <f t="shared" si="9"/>
        <v>0</v>
      </c>
      <c r="E61" s="71">
        <f t="shared" si="9"/>
        <v>0</v>
      </c>
      <c r="F61" s="71">
        <f t="shared" si="9"/>
        <v>0</v>
      </c>
      <c r="G61" s="71">
        <f t="shared" si="9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2135000</v>
      </c>
      <c r="C77" s="73">
        <f t="shared" ref="C77:F77" si="11">C43+C9</f>
        <v>2014000</v>
      </c>
      <c r="D77" s="73">
        <f t="shared" si="11"/>
        <v>4149000</v>
      </c>
      <c r="E77" s="73">
        <f t="shared" si="11"/>
        <v>1022871</v>
      </c>
      <c r="F77" s="73">
        <f t="shared" si="11"/>
        <v>1022871</v>
      </c>
      <c r="G77" s="73">
        <f>G43+G9</f>
        <v>3126129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2135000</v>
      </c>
      <c r="Q2" s="18">
        <f>'Formato 6 c)'!C9</f>
        <v>2014000</v>
      </c>
      <c r="R2" s="18">
        <f>'Formato 6 c)'!D9</f>
        <v>4149000</v>
      </c>
      <c r="S2" s="18">
        <f>'Formato 6 c)'!E9</f>
        <v>1022871</v>
      </c>
      <c r="T2" s="18">
        <f>'Formato 6 c)'!F9</f>
        <v>1022871</v>
      </c>
      <c r="U2" s="18">
        <f>'Formato 6 c)'!G9</f>
        <v>3126129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2135000</v>
      </c>
      <c r="Q3" s="18">
        <f>'Formato 6 c)'!C10</f>
        <v>2014000</v>
      </c>
      <c r="R3" s="18">
        <f>'Formato 6 c)'!D10</f>
        <v>4149000</v>
      </c>
      <c r="S3" s="18">
        <f>'Formato 6 c)'!E10</f>
        <v>1022871</v>
      </c>
      <c r="T3" s="18">
        <f>'Formato 6 c)'!F10</f>
        <v>1022871</v>
      </c>
      <c r="U3" s="18">
        <f>'Formato 6 c)'!G10</f>
        <v>3126129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2135000</v>
      </c>
      <c r="Q11" s="18">
        <f>'Formato 6 c)'!C18</f>
        <v>2014000</v>
      </c>
      <c r="R11" s="18">
        <f>'Formato 6 c)'!D18</f>
        <v>4149000</v>
      </c>
      <c r="S11" s="18">
        <f>'Formato 6 c)'!E18</f>
        <v>1022871</v>
      </c>
      <c r="T11" s="18">
        <f>'Formato 6 c)'!F18</f>
        <v>1022871</v>
      </c>
      <c r="U11" s="18">
        <f>'Formato 6 c)'!G18</f>
        <v>3126129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2135000</v>
      </c>
      <c r="Q68" s="18">
        <f>'Formato 6 c)'!C77</f>
        <v>2014000</v>
      </c>
      <c r="R68" s="18">
        <f>'Formato 6 c)'!D77</f>
        <v>4149000</v>
      </c>
      <c r="S68" s="18">
        <f>'Formato 6 c)'!E77</f>
        <v>1022871</v>
      </c>
      <c r="T68" s="18">
        <f>'Formato 6 c)'!F77</f>
        <v>1022871</v>
      </c>
      <c r="U68" s="18">
        <f>'Formato 6 c)'!G77</f>
        <v>3126129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F23" sqref="F2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2135000</v>
      </c>
      <c r="C9" s="66">
        <f t="shared" ref="C9:F9" si="0">SUM(C10,C11,C12,C15,C16,C19)</f>
        <v>2014000</v>
      </c>
      <c r="D9" s="66">
        <f t="shared" si="0"/>
        <v>4149000</v>
      </c>
      <c r="E9" s="66">
        <f t="shared" si="0"/>
        <v>1022871</v>
      </c>
      <c r="F9" s="66">
        <f t="shared" si="0"/>
        <v>1022871</v>
      </c>
      <c r="G9" s="66">
        <f>SUM(G10,G11,G12,G15,G16,G19)</f>
        <v>3126129</v>
      </c>
    </row>
    <row r="10" spans="1:7" ht="14.25" x14ac:dyDescent="0.45">
      <c r="A10" s="53" t="s">
        <v>401</v>
      </c>
      <c r="B10" s="67">
        <v>2135000</v>
      </c>
      <c r="C10" s="67">
        <v>2014000</v>
      </c>
      <c r="D10" s="67">
        <f>+B10+C10</f>
        <v>4149000</v>
      </c>
      <c r="E10" s="67">
        <v>1022871</v>
      </c>
      <c r="F10" s="67">
        <v>1022871</v>
      </c>
      <c r="G10" s="67">
        <f>D10-E10</f>
        <v>3126129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2135000</v>
      </c>
      <c r="C33" s="66">
        <f t="shared" ref="C33:G33" si="6">C21+C9</f>
        <v>2014000</v>
      </c>
      <c r="D33" s="66">
        <f t="shared" si="6"/>
        <v>4149000</v>
      </c>
      <c r="E33" s="66">
        <f t="shared" si="6"/>
        <v>1022871</v>
      </c>
      <c r="F33" s="66">
        <f t="shared" si="6"/>
        <v>1022871</v>
      </c>
      <c r="G33" s="66">
        <f t="shared" si="6"/>
        <v>3126129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2135000</v>
      </c>
      <c r="Q2" s="18">
        <f>'Formato 6 d)'!C9</f>
        <v>2014000</v>
      </c>
      <c r="R2" s="18">
        <f>'Formato 6 d)'!D9</f>
        <v>4149000</v>
      </c>
      <c r="S2" s="18">
        <f>'Formato 6 d)'!E9</f>
        <v>1022871</v>
      </c>
      <c r="T2" s="18">
        <f>'Formato 6 d)'!F9</f>
        <v>1022871</v>
      </c>
      <c r="U2" s="18">
        <f>'Formato 6 d)'!G9</f>
        <v>3126129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2135000</v>
      </c>
      <c r="Q3" s="18">
        <f>'Formato 6 d)'!C10</f>
        <v>2014000</v>
      </c>
      <c r="R3" s="18">
        <f>'Formato 6 d)'!D10</f>
        <v>4149000</v>
      </c>
      <c r="S3" s="18">
        <f>'Formato 6 d)'!E10</f>
        <v>1022871</v>
      </c>
      <c r="T3" s="18">
        <f>'Formato 6 d)'!F10</f>
        <v>1022871</v>
      </c>
      <c r="U3" s="18">
        <f>'Formato 6 d)'!G10</f>
        <v>3126129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2135000</v>
      </c>
      <c r="Q24" s="18">
        <f>'Formato 6 d)'!C33</f>
        <v>2014000</v>
      </c>
      <c r="R24" s="18">
        <f>'Formato 6 d)'!D33</f>
        <v>4149000</v>
      </c>
      <c r="S24" s="18">
        <f>'Formato 6 d)'!E33</f>
        <v>1022871</v>
      </c>
      <c r="T24" s="18">
        <f>'Formato 6 d)'!F33</f>
        <v>1022871</v>
      </c>
      <c r="U24" s="18">
        <f>'Formato 6 d)'!G33</f>
        <v>3126129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B55" zoomScale="90" zoomScaleNormal="90" workbookViewId="0">
      <selection activeCell="F68" sqref="F6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3345827</v>
      </c>
      <c r="C9" s="60">
        <f>SUM(C10:C16)</f>
        <v>39036373</v>
      </c>
      <c r="D9" s="100" t="s">
        <v>54</v>
      </c>
      <c r="E9" s="60">
        <f>SUM(E10:E18)</f>
        <v>24038</v>
      </c>
      <c r="F9" s="60">
        <f>SUM(F10:F18)</f>
        <v>53852</v>
      </c>
    </row>
    <row r="10" spans="1:6" ht="14.25" x14ac:dyDescent="0.45">
      <c r="A10" s="96" t="s">
        <v>4</v>
      </c>
      <c r="B10" s="60">
        <v>2422</v>
      </c>
      <c r="C10" s="60">
        <v>2655</v>
      </c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3343405</v>
      </c>
      <c r="C12" s="60">
        <v>39033718</v>
      </c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24038</v>
      </c>
      <c r="F16" s="60">
        <v>53852</v>
      </c>
    </row>
    <row r="17" spans="1:6" ht="14.25" x14ac:dyDescent="0.45">
      <c r="A17" s="95" t="s">
        <v>11</v>
      </c>
      <c r="B17" s="60">
        <f>SUM(B18:B24)</f>
        <v>3000</v>
      </c>
      <c r="C17" s="60">
        <f>SUM(C18:C24)</f>
        <v>0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3000</v>
      </c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19173</v>
      </c>
    </row>
    <row r="39" spans="1:6" x14ac:dyDescent="0.25">
      <c r="A39" s="97" t="s">
        <v>32</v>
      </c>
      <c r="B39" s="60"/>
      <c r="C39" s="60"/>
      <c r="D39" s="101" t="s">
        <v>84</v>
      </c>
      <c r="E39" s="60">
        <v>0</v>
      </c>
      <c r="F39" s="60">
        <v>19173</v>
      </c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3348827</v>
      </c>
      <c r="C47" s="61">
        <f>C9+C17+C25+C31+C38+C41</f>
        <v>39036373</v>
      </c>
      <c r="D47" s="99" t="s">
        <v>91</v>
      </c>
      <c r="E47" s="61">
        <f>E9+E19+E23+E26+E27+E31+E38+E42</f>
        <v>24038</v>
      </c>
      <c r="F47" s="61">
        <f>F9+F19+F23+F26+F27+F31+F38+F42</f>
        <v>73025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23370431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1010733</v>
      </c>
      <c r="C53" s="60">
        <v>1728451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-2250675</v>
      </c>
      <c r="C55" s="60">
        <v>-2949594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12366</v>
      </c>
      <c r="C56" s="60">
        <v>19892</v>
      </c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24038</v>
      </c>
      <c r="F59" s="61">
        <f>F47+F57</f>
        <v>73025</v>
      </c>
    </row>
    <row r="60" spans="1:6" x14ac:dyDescent="0.25">
      <c r="A60" s="55" t="s">
        <v>50</v>
      </c>
      <c r="B60" s="61">
        <f>SUM(B50:B58)</f>
        <v>22712672</v>
      </c>
      <c r="C60" s="61">
        <f>SUM(C50:C58)</f>
        <v>21167518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26061499</v>
      </c>
      <c r="C62" s="61">
        <f>SUM(C47+C60)</f>
        <v>60203891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74853986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148768019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-48816525</v>
      </c>
      <c r="F68" s="77">
        <f>SUM(F69:F73)</f>
        <v>-48151642</v>
      </c>
    </row>
    <row r="69" spans="1:6" x14ac:dyDescent="0.25">
      <c r="A69" s="12"/>
      <c r="B69" s="54"/>
      <c r="C69" s="54"/>
      <c r="D69" s="103" t="s">
        <v>107</v>
      </c>
      <c r="E69" s="77">
        <v>-664883</v>
      </c>
      <c r="F69" s="77">
        <v>560875</v>
      </c>
    </row>
    <row r="70" spans="1:6" x14ac:dyDescent="0.25">
      <c r="A70" s="12"/>
      <c r="B70" s="54"/>
      <c r="C70" s="54"/>
      <c r="D70" s="103" t="s">
        <v>108</v>
      </c>
      <c r="E70" s="77">
        <v>-48151642</v>
      </c>
      <c r="F70" s="77">
        <v>-48712517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26037461</v>
      </c>
      <c r="F79" s="61">
        <f>F63+F68+F75</f>
        <v>60130865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26061499</v>
      </c>
      <c r="F81" s="61">
        <f>F59+F79</f>
        <v>60203890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3345827</v>
      </c>
      <c r="Q4" s="18">
        <f>'Formato 1'!C9</f>
        <v>39036373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2422</v>
      </c>
      <c r="Q5" s="18">
        <f>'Formato 1'!C10</f>
        <v>2655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3343405</v>
      </c>
      <c r="Q7" s="18">
        <f>'Formato 1'!C12</f>
        <v>39033718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3000</v>
      </c>
      <c r="Q12" s="18">
        <f>'Formato 1'!C17</f>
        <v>0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3000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3348827</v>
      </c>
      <c r="Q42" s="18">
        <f>'Formato 1'!C47</f>
        <v>39036373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23370431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1010733</v>
      </c>
      <c r="Q47">
        <f>'Formato 1'!C53</f>
        <v>1728451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-2250675</v>
      </c>
      <c r="Q49">
        <f>'Formato 1'!C55</f>
        <v>-2949594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12366</v>
      </c>
      <c r="Q50">
        <f>'Formato 1'!C56</f>
        <v>19892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22712672</v>
      </c>
      <c r="Q53">
        <f>'Formato 1'!C60</f>
        <v>21167518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26061499</v>
      </c>
      <c r="Q54">
        <f>'Formato 1'!C62</f>
        <v>60203891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24038</v>
      </c>
      <c r="Q57">
        <f>'Formato 1'!F9</f>
        <v>53852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24038</v>
      </c>
      <c r="Q64">
        <f>'Formato 1'!F16</f>
        <v>53852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19173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19173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24038</v>
      </c>
      <c r="Q95">
        <f>'Formato 1'!F47</f>
        <v>73025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24038</v>
      </c>
      <c r="Q104">
        <f>'Formato 1'!F59</f>
        <v>73025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74853986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148768019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-48816525</v>
      </c>
      <c r="Q110">
        <f>'Formato 1'!F68</f>
        <v>-48151642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-664883</v>
      </c>
      <c r="Q111">
        <f>'Formato 1'!F69</f>
        <v>560875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-48151642</v>
      </c>
      <c r="Q112">
        <f>'Formato 1'!F70</f>
        <v>-48712517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26037461</v>
      </c>
      <c r="Q119">
        <f>'Formato 1'!F79</f>
        <v>60130865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26061499</v>
      </c>
      <c r="Q120">
        <f>'Formato 1'!F81</f>
        <v>60203890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4" sqref="A4:H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73025</v>
      </c>
      <c r="C18" s="132"/>
      <c r="D18" s="132"/>
      <c r="E18" s="132"/>
      <c r="F18" s="61">
        <v>24038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73025</v>
      </c>
      <c r="C20" s="61">
        <f t="shared" ref="C20:H20" si="3">C8+C18</f>
        <v>0</v>
      </c>
      <c r="D20" s="61">
        <f>D8+D18</f>
        <v>0</v>
      </c>
      <c r="E20" s="61">
        <f t="shared" si="3"/>
        <v>0</v>
      </c>
      <c r="F20" s="61">
        <f t="shared" si="3"/>
        <v>24038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73025</v>
      </c>
      <c r="Q12" s="18"/>
      <c r="R12" s="18"/>
      <c r="S12" s="18"/>
      <c r="T12" s="18">
        <f>'Formato 2'!F18</f>
        <v>24038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73025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24038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2017-02-04T00:56:20Z</cp:lastPrinted>
  <dcterms:created xsi:type="dcterms:W3CDTF">2017-01-19T17:59:06Z</dcterms:created>
  <dcterms:modified xsi:type="dcterms:W3CDTF">2021-10-08T15:50:19Z</dcterms:modified>
</cp:coreProperties>
</file>